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arbara_sobczyk\Documents\0-Rejestr wyborców\2018\"/>
    </mc:Choice>
  </mc:AlternateContent>
  <bookViews>
    <workbookView xWindow="0" yWindow="0" windowWidth="28800" windowHeight="11700"/>
  </bookViews>
  <sheets>
    <sheet name="rejestr_wyborcow_2018_kw_1_2018" sheetId="1" r:id="rId1"/>
  </sheets>
  <calcPr calcId="0"/>
</workbook>
</file>

<file path=xl/calcChain.xml><?xml version="1.0" encoding="utf-8"?>
<calcChain xmlns="http://schemas.openxmlformats.org/spreadsheetml/2006/main">
  <c r="D40" i="1" l="1"/>
  <c r="D79" i="1" s="1"/>
  <c r="E40" i="1"/>
  <c r="E79" i="1" s="1"/>
  <c r="F40" i="1"/>
  <c r="G40" i="1"/>
  <c r="H40" i="1"/>
  <c r="H79" i="1" s="1"/>
  <c r="I40" i="1"/>
  <c r="I79" i="1" s="1"/>
  <c r="J40" i="1"/>
  <c r="K40" i="1"/>
  <c r="L40" i="1"/>
  <c r="L79" i="1" s="1"/>
  <c r="M40" i="1"/>
  <c r="M79" i="1" s="1"/>
  <c r="N40" i="1"/>
  <c r="O40" i="1"/>
  <c r="P40" i="1"/>
  <c r="P79" i="1" s="1"/>
  <c r="C40" i="1"/>
  <c r="C79" i="1" s="1"/>
  <c r="D34" i="1"/>
  <c r="E34" i="1"/>
  <c r="F34" i="1"/>
  <c r="F79" i="1" s="1"/>
  <c r="G34" i="1"/>
  <c r="G79" i="1" s="1"/>
  <c r="H34" i="1"/>
  <c r="I34" i="1"/>
  <c r="J34" i="1"/>
  <c r="J79" i="1" s="1"/>
  <c r="K34" i="1"/>
  <c r="K79" i="1" s="1"/>
  <c r="L34" i="1"/>
  <c r="M34" i="1"/>
  <c r="N34" i="1"/>
  <c r="N79" i="1" s="1"/>
  <c r="O34" i="1"/>
  <c r="O79" i="1" s="1"/>
  <c r="P34" i="1"/>
  <c r="C34" i="1"/>
  <c r="D24" i="1"/>
  <c r="E24" i="1"/>
  <c r="F24" i="1"/>
  <c r="G24" i="1"/>
  <c r="H24" i="1"/>
  <c r="I24" i="1"/>
  <c r="J24" i="1"/>
  <c r="K24" i="1"/>
  <c r="L24" i="1"/>
  <c r="M24" i="1"/>
  <c r="N24" i="1"/>
  <c r="O24" i="1"/>
  <c r="P24" i="1"/>
  <c r="C24" i="1"/>
  <c r="D15" i="1"/>
  <c r="E15" i="1"/>
  <c r="F15" i="1"/>
  <c r="G15" i="1"/>
  <c r="H15" i="1"/>
  <c r="I15" i="1"/>
  <c r="J15" i="1"/>
  <c r="K15" i="1"/>
  <c r="L15" i="1"/>
  <c r="M15" i="1"/>
  <c r="N15" i="1"/>
  <c r="O15" i="1"/>
  <c r="P15" i="1"/>
  <c r="C15" i="1"/>
  <c r="Q6" i="1"/>
  <c r="D6" i="1"/>
  <c r="E6" i="1"/>
  <c r="F6" i="1"/>
  <c r="G6" i="1"/>
  <c r="H6" i="1"/>
  <c r="I6" i="1"/>
  <c r="J6" i="1"/>
  <c r="K6" i="1"/>
  <c r="L6" i="1"/>
  <c r="M6" i="1"/>
  <c r="N6" i="1"/>
  <c r="O6" i="1"/>
  <c r="P6" i="1"/>
  <c r="C6" i="1"/>
  <c r="A7" i="1" l="1"/>
  <c r="A8" i="1"/>
  <c r="A9" i="1"/>
  <c r="A10" i="1"/>
  <c r="A11" i="1"/>
  <c r="A12" i="1"/>
  <c r="A13" i="1"/>
  <c r="A14" i="1"/>
  <c r="A16" i="1"/>
  <c r="A17" i="1"/>
  <c r="A18" i="1"/>
  <c r="A19" i="1"/>
  <c r="A20" i="1"/>
  <c r="A21" i="1"/>
  <c r="A22" i="1"/>
  <c r="A23" i="1"/>
  <c r="A25" i="1"/>
  <c r="A26" i="1"/>
  <c r="A27" i="1"/>
  <c r="A28" i="1"/>
  <c r="A29" i="1"/>
  <c r="A30" i="1"/>
  <c r="A31" i="1"/>
  <c r="A32" i="1"/>
  <c r="A33" i="1"/>
  <c r="A35" i="1"/>
  <c r="A36" i="1"/>
  <c r="A37" i="1"/>
  <c r="A38" i="1"/>
  <c r="A39" i="1"/>
  <c r="A41" i="1"/>
  <c r="A42" i="1"/>
  <c r="A43" i="1"/>
  <c r="A44" i="1"/>
  <c r="A45" i="1"/>
  <c r="A46" i="1"/>
  <c r="A47" i="1"/>
  <c r="A48" i="1"/>
  <c r="A49" i="1"/>
  <c r="A50" i="1"/>
  <c r="A52" i="1"/>
  <c r="A54" i="1"/>
  <c r="A56" i="1"/>
  <c r="A58" i="1"/>
  <c r="A60" i="1"/>
  <c r="A62" i="1"/>
  <c r="A64" i="1"/>
  <c r="A66" i="1"/>
  <c r="A68" i="1"/>
  <c r="A70" i="1"/>
  <c r="A72" i="1"/>
  <c r="A74" i="1"/>
  <c r="A76" i="1"/>
  <c r="A78" i="1"/>
</calcChain>
</file>

<file path=xl/sharedStrings.xml><?xml version="1.0" encoding="utf-8"?>
<sst xmlns="http://schemas.openxmlformats.org/spreadsheetml/2006/main" count="106" uniqueCount="92">
  <si>
    <t>Liczba mieszkańców</t>
  </si>
  <si>
    <t>Powiat będziński</t>
  </si>
  <si>
    <t>m. Będzin</t>
  </si>
  <si>
    <t>m. Czeladź</t>
  </si>
  <si>
    <t>m. Wojkowice</t>
  </si>
  <si>
    <t>gm. Bobrowniki</t>
  </si>
  <si>
    <t>gm. Mierzęcice</t>
  </si>
  <si>
    <t>gm. Psary</t>
  </si>
  <si>
    <t>gm. Siewierz</t>
  </si>
  <si>
    <t>m. Sławków</t>
  </si>
  <si>
    <t>Powiat gliwicki</t>
  </si>
  <si>
    <t>m. Knurów</t>
  </si>
  <si>
    <t>m. Pyskowice</t>
  </si>
  <si>
    <t>gm. Gierałtowice</t>
  </si>
  <si>
    <t>gm. Pilchowice</t>
  </si>
  <si>
    <t>gm. Rudziniec</t>
  </si>
  <si>
    <t>gm. Sośnicowice</t>
  </si>
  <si>
    <t>gm. Toszek</t>
  </si>
  <si>
    <t>gm. Wielowieś</t>
  </si>
  <si>
    <t>Powiat tarnogórski</t>
  </si>
  <si>
    <t>m. Kalety</t>
  </si>
  <si>
    <t>m. Miasteczko Śląskie</t>
  </si>
  <si>
    <t>m. Radzionków</t>
  </si>
  <si>
    <t>m. Tarnowskie Góry</t>
  </si>
  <si>
    <t>gm. Krupski Młyn</t>
  </si>
  <si>
    <t>gm. Ożarowice</t>
  </si>
  <si>
    <t>gm. Świerklaniec</t>
  </si>
  <si>
    <t>gm. Tworóg</t>
  </si>
  <si>
    <t>gm. Zbrosławice</t>
  </si>
  <si>
    <t>Powiat bieruńsko-lędziński</t>
  </si>
  <si>
    <t>m. Bieruń</t>
  </si>
  <si>
    <t>m. Imielin</t>
  </si>
  <si>
    <t>m. Lędziny</t>
  </si>
  <si>
    <t>gm. Bojszowy</t>
  </si>
  <si>
    <t>gm. Chełm Śląski</t>
  </si>
  <si>
    <t>Powiat zawierciański</t>
  </si>
  <si>
    <t>m. Poręba</t>
  </si>
  <si>
    <t>m. Zawiercie</t>
  </si>
  <si>
    <t>gm. Irządze</t>
  </si>
  <si>
    <t>gm. Kroczyce</t>
  </si>
  <si>
    <t>gm. Łazy</t>
  </si>
  <si>
    <t>gm. Ogrodzieniec</t>
  </si>
  <si>
    <t>gm. Pilica</t>
  </si>
  <si>
    <t>gm. Szczekociny</t>
  </si>
  <si>
    <t>gm. Włodowice</t>
  </si>
  <si>
    <t>gm. Żarnowiec</t>
  </si>
  <si>
    <t>Miasto na prawach powiatu</t>
  </si>
  <si>
    <t>m. Bytom</t>
  </si>
  <si>
    <t>m. Chorzów</t>
  </si>
  <si>
    <t>m. Dąbrowa Górnicza</t>
  </si>
  <si>
    <t>m. Gliwice</t>
  </si>
  <si>
    <t>m. Jaworzno</t>
  </si>
  <si>
    <t>m. Katowice</t>
  </si>
  <si>
    <t>m. Mysłowice</t>
  </si>
  <si>
    <t>m. Piekary Śląskie</t>
  </si>
  <si>
    <t>m. Ruda Śląska</t>
  </si>
  <si>
    <t>m. Siemianowice Śląskie</t>
  </si>
  <si>
    <t>m. Sosnowiec</t>
  </si>
  <si>
    <t>m. Świętochłowice</t>
  </si>
  <si>
    <t>m. Tychy</t>
  </si>
  <si>
    <t>m. Zabrze</t>
  </si>
  <si>
    <t>Suma</t>
  </si>
  <si>
    <t>Delegatura w Katowicach</t>
  </si>
  <si>
    <t>Kod teryt.</t>
  </si>
  <si>
    <t>Nazwa jednostki</t>
  </si>
  <si>
    <t>Liczba wyborców ujętych w rejestrze wyborców</t>
  </si>
  <si>
    <t>Informacje dodatkowe</t>
  </si>
  <si>
    <t>ogółem</t>
  </si>
  <si>
    <t>wpisanych z urzędu</t>
  </si>
  <si>
    <t>wpisanych na wniosek</t>
  </si>
  <si>
    <t>O dopisaniu</t>
  </si>
  <si>
    <t>część B</t>
  </si>
  <si>
    <t>O skreśleniu - część A</t>
  </si>
  <si>
    <t>O skreśleniu - część B</t>
  </si>
  <si>
    <t>art. 19 § 1*)</t>
  </si>
  <si>
    <t>art. 19 § 2*)</t>
  </si>
  <si>
    <t>art. 19 § 3*)</t>
  </si>
  <si>
    <t>ogółem § 6</t>
  </si>
  <si>
    <t>§ 6 ust. 1 pkt 1 i ust. 2*)</t>
  </si>
  <si>
    <t>§ 6 ust. 1 pkt 2*)</t>
  </si>
  <si>
    <t>§ 6 ust. 1 pkt 3*)</t>
  </si>
  <si>
    <t>§ 6 ust. 2</t>
  </si>
  <si>
    <t>Stan rejestru wyborców na dzień 31.03.2018 r.</t>
  </si>
  <si>
    <t>*) Ustawy z dnia 5 stycznia 2011 r. - Kodeks wyborczy (Dz.U. Nr 21, poz. 112, zm. Dz. U. Nr 94, poz. 550, Nr 102, poz. 588, Nr 134, poz. 777, Nr 147, poz. 881, Nr 149, poz. 889, Nr 171, poz. 1016 oraz Nr 217, poz. 1281)</t>
  </si>
  <si>
    <t>**) Rozporządzenia Ministra Spraw Wewnętrznych i Administracji z dnia 27 lipca 2011 r. w sprawie rejestru wyborców oraz trybu przekazywania przez Rzeczpospolitą Polską innym państwom członkowskim Unii Europejskiej danych zawartych w tym rejestrze (Dz.U. 158 poz. 941)
na kartach dodatkowych umieszcza się :</t>
  </si>
  <si>
    <t>art. 19 § 1 Kodeksu wyborczego*) - dane dotyczące wyborców stale zamieszkałych na obszarze gminy bez zameldowania na pobyt stały,</t>
  </si>
  <si>
    <t>art. 19 § 2 Kodeksu wyborczego*) - dane dotyczące wyborców nigdzie niezamieszkałych, stale przebywających na obszarze gminy,</t>
  </si>
  <si>
    <t>art. 19 § 3 Kodeksu wyborczego*) - dane dotyczące wyborców zamieszkałych na obszarze gminy pod innym adresem niż adres ich zameldowania na pobyt stały,</t>
  </si>
  <si>
    <t>§ 6 ust. 1 pkt 1 rozporządzenia**) - dane dotyczące osób, co do których otrzymano zawiadomienie o pozbawieniu prawa wybierania (cześć A - obywatele polscy, część B - obywatele państw UE)</t>
  </si>
  <si>
    <t>§ 6 ust. 1 pkt 2 rozporządzenia**) - dane dotyczące wyborców wpisanych do rejestru wyborców w innej gminie  (cześć A - obywatele polscy, część B - obywatele państw UE),</t>
  </si>
  <si>
    <t>§ 6 ust. 1 pkt 3 rozporządzenia**) - dane dotyczące wyborców wpisanych do rejestru wyborców w tej samej gminie, ale zamieszkałych pod innym adresem niż adres ich zameldowania na pobyt stały  (cześć A - obywatele polscy, część B - obywatele państw UE),</t>
  </si>
  <si>
    <t xml:space="preserve">§6  ust. 2 rozporządzenia**) - dane dotyczace wyborców w części A rejestru wyborców, o których mowa w art. 19 § 1 i 2 Kodeksu wyborczego, co do których otrzymano zawiadomienie o pozbawieniu prawa wybierania albo informację o pozbawieniu prawa wybierania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</si>
</sst>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charset val="238"/>
      <scheme val="minor"/>
    </font>
    <font>
      <sz val="11"/>
      <color theme="1"/>
      <name val="Calibri"/>
      <family val="2"/>
      <charset val="238"/>
      <scheme val="minor"/>
    </font>
    <font>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b/>
      <sz val="10"/>
      <name val="Arial"/>
      <family val="2"/>
      <charset val="238"/>
    </font>
    <font>
      <b/>
      <i/>
      <sz val="9"/>
      <color indexed="8"/>
      <name val="Verdana"/>
    </font>
    <font>
      <b/>
      <i/>
      <sz val="8"/>
      <color indexed="8"/>
      <name val="Verdana"/>
    </font>
    <font>
      <b/>
      <i/>
      <sz val="8"/>
      <color indexed="8"/>
      <name val="Verdana"/>
      <family val="2"/>
      <charset val="238"/>
    </font>
    <font>
      <b/>
      <sz val="8"/>
      <color indexed="8"/>
      <name val="Verdana"/>
    </font>
    <font>
      <b/>
      <i/>
      <sz val="9"/>
      <color indexed="8"/>
      <name val="Verdana"/>
      <family val="2"/>
      <charset val="238"/>
    </font>
    <font>
      <sz val="10"/>
      <name val="Arial"/>
      <family val="2"/>
      <charset val="238"/>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8"/>
      </patternFill>
    </fill>
    <fill>
      <patternFill patternType="solid">
        <fgColor indexed="40"/>
        <bgColor indexed="8"/>
      </patternFill>
    </fill>
    <fill>
      <patternFill patternType="solid">
        <fgColor indexed="45"/>
        <bgColor indexed="8"/>
      </patternFill>
    </fill>
    <fill>
      <patternFill patternType="solid">
        <fgColor indexed="43"/>
        <bgColor indexed="27"/>
      </patternFill>
    </fill>
    <fill>
      <patternFill patternType="solid">
        <fgColor rgb="FFFFFF00"/>
        <bgColor indexed="64"/>
      </patternFill>
    </fill>
  </fills>
  <borders count="6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64"/>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thin">
        <color indexed="8"/>
      </left>
      <right style="thin">
        <color indexed="8"/>
      </right>
      <top/>
      <bottom style="medium">
        <color indexed="64"/>
      </bottom>
      <diagonal/>
    </border>
    <border>
      <left style="thin">
        <color indexed="8"/>
      </left>
      <right style="medium">
        <color indexed="8"/>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3">
    <xf numFmtId="0" fontId="0" fillId="0" borderId="0" xfId="0"/>
    <xf numFmtId="0" fontId="18" fillId="0" borderId="0" xfId="0" applyFont="1" applyAlignment="1">
      <alignment vertical="center"/>
    </xf>
    <xf numFmtId="0" fontId="18" fillId="0" borderId="0" xfId="0" applyFont="1" applyAlignment="1">
      <alignment horizontal="right" vertical="center"/>
    </xf>
    <xf numFmtId="0" fontId="19" fillId="0" borderId="10" xfId="0" applyFont="1" applyBorder="1" applyAlignment="1" applyProtection="1">
      <alignment horizontal="center" vertical="center" wrapText="1"/>
    </xf>
    <xf numFmtId="0" fontId="20" fillId="0" borderId="11" xfId="0" applyFont="1" applyBorder="1" applyAlignment="1" applyProtection="1">
      <alignment horizontal="center" vertical="center" wrapText="1"/>
    </xf>
    <xf numFmtId="0" fontId="20" fillId="0" borderId="12" xfId="0" applyFont="1" applyBorder="1" applyAlignment="1" applyProtection="1">
      <alignment horizontal="center" vertical="center"/>
    </xf>
    <xf numFmtId="0" fontId="20" fillId="0" borderId="13" xfId="0" applyFont="1" applyBorder="1" applyAlignment="1" applyProtection="1">
      <alignment horizontal="center" vertical="center"/>
    </xf>
    <xf numFmtId="0" fontId="20" fillId="0" borderId="14" xfId="0" applyFont="1" applyBorder="1" applyAlignment="1" applyProtection="1">
      <alignment horizontal="center" vertical="center"/>
    </xf>
    <xf numFmtId="0" fontId="19" fillId="0" borderId="15" xfId="0" applyFont="1" applyBorder="1" applyAlignment="1" applyProtection="1">
      <alignment horizontal="center" vertical="center" wrapText="1"/>
    </xf>
    <xf numFmtId="0" fontId="20" fillId="0" borderId="16" xfId="0" applyFont="1" applyBorder="1" applyAlignment="1" applyProtection="1">
      <alignment horizontal="center" vertical="center" wrapText="1"/>
    </xf>
    <xf numFmtId="0" fontId="20" fillId="0" borderId="16" xfId="0" applyFont="1" applyBorder="1" applyAlignment="1" applyProtection="1">
      <alignment horizontal="center" vertical="center"/>
    </xf>
    <xf numFmtId="0" fontId="20" fillId="33" borderId="17" xfId="0" applyFont="1" applyFill="1" applyBorder="1" applyAlignment="1" applyProtection="1">
      <alignment horizontal="center" vertical="center"/>
    </xf>
    <xf numFmtId="0" fontId="20" fillId="33" borderId="18" xfId="0" applyFont="1" applyFill="1" applyBorder="1" applyAlignment="1" applyProtection="1">
      <alignment horizontal="center" vertical="center"/>
    </xf>
    <xf numFmtId="0" fontId="21" fillId="34" borderId="19" xfId="0" applyFont="1" applyFill="1" applyBorder="1" applyAlignment="1" applyProtection="1">
      <alignment horizontal="center" vertical="center" wrapText="1"/>
    </xf>
    <xf numFmtId="0" fontId="20" fillId="35" borderId="20" xfId="0" applyFont="1" applyFill="1" applyBorder="1" applyAlignment="1" applyProtection="1">
      <alignment horizontal="center" vertical="center"/>
    </xf>
    <xf numFmtId="0" fontId="20" fillId="35" borderId="21" xfId="0" applyFont="1" applyFill="1" applyBorder="1" applyAlignment="1" applyProtection="1">
      <alignment horizontal="center" vertical="center"/>
    </xf>
    <xf numFmtId="0" fontId="20" fillId="35" borderId="22" xfId="0" applyFont="1" applyFill="1" applyBorder="1" applyAlignment="1" applyProtection="1">
      <alignment horizontal="center" vertical="center"/>
    </xf>
    <xf numFmtId="0" fontId="20" fillId="35" borderId="23" xfId="0" applyFont="1" applyFill="1" applyBorder="1" applyAlignment="1" applyProtection="1">
      <alignment horizontal="center" vertical="center" wrapText="1"/>
    </xf>
    <xf numFmtId="0" fontId="20" fillId="35" borderId="24" xfId="0" applyFont="1" applyFill="1" applyBorder="1" applyAlignment="1" applyProtection="1">
      <alignment horizontal="center" vertical="center" wrapText="1"/>
    </xf>
    <xf numFmtId="0" fontId="19" fillId="0" borderId="25" xfId="0" applyFont="1" applyBorder="1" applyAlignment="1" applyProtection="1">
      <alignment horizontal="center" vertical="center" wrapText="1"/>
    </xf>
    <xf numFmtId="0" fontId="20" fillId="0" borderId="2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2" fillId="33" borderId="25" xfId="0" applyFont="1" applyFill="1" applyBorder="1" applyAlignment="1" applyProtection="1">
      <alignment horizontal="center" vertical="center"/>
    </xf>
    <xf numFmtId="0" fontId="22" fillId="33" borderId="26" xfId="0" applyFont="1" applyFill="1" applyBorder="1" applyAlignment="1" applyProtection="1">
      <alignment horizontal="center" vertical="center" wrapText="1"/>
    </xf>
    <xf numFmtId="0" fontId="20" fillId="34" borderId="27" xfId="0" applyFont="1" applyFill="1" applyBorder="1" applyAlignment="1" applyProtection="1">
      <alignment horizontal="center" vertical="center" wrapText="1"/>
    </xf>
    <xf numFmtId="0" fontId="22" fillId="35" borderId="28" xfId="0" applyFont="1" applyFill="1" applyBorder="1" applyAlignment="1" applyProtection="1">
      <alignment horizontal="center" vertical="center" wrapText="1"/>
    </xf>
    <xf numFmtId="0" fontId="22" fillId="35" borderId="29" xfId="0" applyFont="1" applyFill="1" applyBorder="1" applyAlignment="1" applyProtection="1">
      <alignment horizontal="center" vertical="center" wrapText="1"/>
    </xf>
    <xf numFmtId="0" fontId="0" fillId="37" borderId="12" xfId="0" applyFill="1" applyBorder="1"/>
    <xf numFmtId="0" fontId="0" fillId="37" borderId="13" xfId="0" applyFill="1" applyBorder="1"/>
    <xf numFmtId="0" fontId="0" fillId="37" borderId="14" xfId="0" applyFill="1" applyBorder="1"/>
    <xf numFmtId="0" fontId="0" fillId="0" borderId="32" xfId="0" applyBorder="1"/>
    <xf numFmtId="0" fontId="0" fillId="0" borderId="33" xfId="0" applyBorder="1"/>
    <xf numFmtId="0" fontId="0" fillId="0" borderId="30" xfId="0" applyBorder="1"/>
    <xf numFmtId="0" fontId="0" fillId="0" borderId="31" xfId="0" applyBorder="1"/>
    <xf numFmtId="0" fontId="23" fillId="36" borderId="34" xfId="0" applyFont="1" applyFill="1" applyBorder="1" applyAlignment="1" applyProtection="1">
      <alignment horizontal="center" vertical="center" wrapText="1"/>
    </xf>
    <xf numFmtId="0" fontId="23" fillId="36" borderId="35" xfId="0" applyFont="1" applyFill="1" applyBorder="1" applyAlignment="1" applyProtection="1">
      <alignment horizontal="center" vertical="center" wrapText="1"/>
    </xf>
    <xf numFmtId="3" fontId="21" fillId="36" borderId="36" xfId="0" applyNumberFormat="1" applyFont="1" applyFill="1" applyBorder="1" applyAlignment="1" applyProtection="1">
      <alignment horizontal="right" vertical="center" wrapText="1"/>
    </xf>
    <xf numFmtId="3" fontId="21" fillId="36" borderId="37" xfId="0" applyNumberFormat="1" applyFont="1" applyFill="1" applyBorder="1" applyAlignment="1" applyProtection="1">
      <alignment horizontal="right" vertical="center" wrapText="1"/>
    </xf>
    <xf numFmtId="0" fontId="0" fillId="0" borderId="40" xfId="0" applyBorder="1"/>
    <xf numFmtId="0" fontId="0" fillId="0" borderId="41" xfId="0" applyBorder="1"/>
    <xf numFmtId="0" fontId="0" fillId="0" borderId="42" xfId="0" applyBorder="1"/>
    <xf numFmtId="0" fontId="0" fillId="0" borderId="43" xfId="0" applyBorder="1"/>
    <xf numFmtId="0" fontId="0" fillId="0" borderId="44" xfId="0" applyBorder="1"/>
    <xf numFmtId="0" fontId="0" fillId="0" borderId="45" xfId="0" applyBorder="1"/>
    <xf numFmtId="0" fontId="0" fillId="0" borderId="46" xfId="0" applyBorder="1"/>
    <xf numFmtId="0" fontId="0" fillId="0" borderId="47" xfId="0" applyBorder="1"/>
    <xf numFmtId="0" fontId="23" fillId="36" borderId="48" xfId="0" applyFont="1" applyFill="1" applyBorder="1" applyAlignment="1" applyProtection="1">
      <alignment horizontal="center" vertical="center" wrapText="1"/>
    </xf>
    <xf numFmtId="0" fontId="23" fillId="36" borderId="49" xfId="0" applyFont="1" applyFill="1" applyBorder="1" applyAlignment="1" applyProtection="1">
      <alignment horizontal="center" vertical="center" wrapText="1"/>
    </xf>
    <xf numFmtId="3" fontId="21" fillId="36" borderId="50" xfId="0" applyNumberFormat="1" applyFont="1" applyFill="1" applyBorder="1" applyAlignment="1" applyProtection="1">
      <alignment horizontal="right" vertical="center" wrapText="1"/>
    </xf>
    <xf numFmtId="3" fontId="21" fillId="36" borderId="51" xfId="0" applyNumberFormat="1" applyFont="1" applyFill="1" applyBorder="1" applyAlignment="1" applyProtection="1">
      <alignment horizontal="right" vertical="center" wrapText="1"/>
    </xf>
    <xf numFmtId="0" fontId="0" fillId="37" borderId="48" xfId="0" applyFill="1" applyBorder="1"/>
    <xf numFmtId="0" fontId="0" fillId="37" borderId="0" xfId="0" applyFill="1" applyBorder="1"/>
    <xf numFmtId="0" fontId="0" fillId="37" borderId="23" xfId="0" applyFill="1" applyBorder="1"/>
    <xf numFmtId="0" fontId="0" fillId="37" borderId="34" xfId="0" applyFill="1" applyBorder="1"/>
    <xf numFmtId="0" fontId="0" fillId="37" borderId="52" xfId="0" applyFill="1" applyBorder="1"/>
    <xf numFmtId="0" fontId="0" fillId="37" borderId="53" xfId="0" applyFill="1" applyBorder="1"/>
    <xf numFmtId="0" fontId="0" fillId="37" borderId="39" xfId="0" applyFill="1" applyBorder="1"/>
    <xf numFmtId="0" fontId="0" fillId="0" borderId="54" xfId="0" applyBorder="1"/>
    <xf numFmtId="0" fontId="0" fillId="0" borderId="36" xfId="0" applyBorder="1"/>
    <xf numFmtId="0" fontId="0" fillId="0" borderId="37" xfId="0" applyBorder="1"/>
    <xf numFmtId="0" fontId="0" fillId="0" borderId="50" xfId="0" applyBorder="1"/>
    <xf numFmtId="0" fontId="0" fillId="0" borderId="55" xfId="0" applyBorder="1"/>
    <xf numFmtId="0" fontId="0" fillId="0" borderId="56" xfId="0" applyBorder="1"/>
    <xf numFmtId="0" fontId="0" fillId="0" borderId="51" xfId="0" applyBorder="1"/>
    <xf numFmtId="0" fontId="0" fillId="0" borderId="57" xfId="0" applyBorder="1"/>
    <xf numFmtId="0" fontId="0" fillId="0" borderId="58" xfId="0" applyBorder="1"/>
    <xf numFmtId="3" fontId="0" fillId="37" borderId="38" xfId="0" applyNumberFormat="1" applyFill="1" applyBorder="1"/>
    <xf numFmtId="0" fontId="24" fillId="0" borderId="0" xfId="0" applyFont="1" applyAlignment="1">
      <alignment horizontal="left" wrapText="1"/>
    </xf>
    <xf numFmtId="0" fontId="0" fillId="0" borderId="0" xfId="0" applyAlignment="1"/>
    <xf numFmtId="0" fontId="0" fillId="0" borderId="0" xfId="0" applyAlignment="1">
      <alignment horizontal="left"/>
    </xf>
    <xf numFmtId="0" fontId="0" fillId="0" borderId="0" xfId="0" applyAlignment="1">
      <alignment horizontal="left" wrapText="1"/>
    </xf>
    <xf numFmtId="0" fontId="0" fillId="37" borderId="59" xfId="0" applyFill="1" applyBorder="1" applyAlignment="1">
      <alignment horizontal="center"/>
    </xf>
    <xf numFmtId="0" fontId="0" fillId="37" borderId="60" xfId="0" applyFill="1" applyBorder="1" applyAlignment="1">
      <alignment horizontal="center"/>
    </xf>
  </cellXfs>
  <cellStyles count="42">
    <cellStyle name="20% — akcent 1" xfId="19" builtinId="30" customBuiltin="1"/>
    <cellStyle name="20% — akcent 2" xfId="23" builtinId="34" customBuiltin="1"/>
    <cellStyle name="20% — akcent 3" xfId="27" builtinId="38" customBuiltin="1"/>
    <cellStyle name="20% — akcent 4" xfId="31" builtinId="42" customBuiltin="1"/>
    <cellStyle name="20% — akcent 5" xfId="35" builtinId="46" customBuiltin="1"/>
    <cellStyle name="20% — akcent 6" xfId="39" builtinId="50" customBuiltin="1"/>
    <cellStyle name="40% — akcent 1" xfId="20" builtinId="31" customBuiltin="1"/>
    <cellStyle name="40% — akcent 2" xfId="24" builtinId="35" customBuiltin="1"/>
    <cellStyle name="40% — akcent 3" xfId="28" builtinId="39" customBuiltin="1"/>
    <cellStyle name="40% — akcent 4" xfId="32" builtinId="43" customBuiltin="1"/>
    <cellStyle name="40% — akcent 5" xfId="36" builtinId="47" customBuiltin="1"/>
    <cellStyle name="40% — akcent 6" xfId="40" builtinId="51" customBuiltin="1"/>
    <cellStyle name="60% — akcent 1" xfId="21" builtinId="32" customBuiltin="1"/>
    <cellStyle name="60% — akcent 2" xfId="25" builtinId="36" customBuiltin="1"/>
    <cellStyle name="60% — akcent 3" xfId="29" builtinId="40" customBuiltin="1"/>
    <cellStyle name="60% — akcent 4" xfId="33" builtinId="44" customBuiltin="1"/>
    <cellStyle name="60% — akcent 5" xfId="37" builtinId="48" customBuiltin="1"/>
    <cellStyle name="60% — akcent 6" xfId="41" builtinId="52" customBuiltin="1"/>
    <cellStyle name="Akcent 1" xfId="18" builtinId="29" customBuiltin="1"/>
    <cellStyle name="Akcent 2" xfId="22" builtinId="33" customBuiltin="1"/>
    <cellStyle name="Akcent 3" xfId="26" builtinId="37" customBuiltin="1"/>
    <cellStyle name="Akcent 4" xfId="30" builtinId="41" customBuiltin="1"/>
    <cellStyle name="Akcent 5" xfId="34" builtinId="45" customBuiltin="1"/>
    <cellStyle name="Akcent 6" xfId="38" builtinId="49" customBuiltin="1"/>
    <cellStyle name="Dane wejściowe" xfId="9" builtinId="20" customBuiltin="1"/>
    <cellStyle name="Dane wyjściowe" xfId="10" builtinId="21" customBuiltin="1"/>
    <cellStyle name="Dobry" xfId="6" builtinId="26" customBuiltin="1"/>
    <cellStyle name="Komórka połączona" xfId="12" builtinId="24" customBuiltin="1"/>
    <cellStyle name="Komórka zaznaczona" xfId="13" builtinId="23" customBuiltin="1"/>
    <cellStyle name="Nagłówek 1" xfId="2" builtinId="16" customBuiltin="1"/>
    <cellStyle name="Nagłówek 2" xfId="3" builtinId="17" customBuiltin="1"/>
    <cellStyle name="Nagłówek 3" xfId="4" builtinId="18" customBuiltin="1"/>
    <cellStyle name="Nagłówek 4" xfId="5" builtinId="19" customBuiltin="1"/>
    <cellStyle name="Neutralny" xfId="8" builtinId="28" customBuiltin="1"/>
    <cellStyle name="Normalny" xfId="0" builtinId="0"/>
    <cellStyle name="Obliczenia" xfId="11" builtinId="22" customBuiltin="1"/>
    <cellStyle name="Suma" xfId="17" builtinId="25" customBuiltin="1"/>
    <cellStyle name="Tekst objaśnienia" xfId="16" builtinId="53" customBuiltin="1"/>
    <cellStyle name="Tekst ostrzeżenia" xfId="14" builtinId="11" customBuiltin="1"/>
    <cellStyle name="Tytuł" xfId="1" builtinId="15" customBuiltin="1"/>
    <cellStyle name="Uwaga" xfId="15" builtinId="10" customBuiltin="1"/>
    <cellStyle name="Zły" xfId="7" builtinId="27"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9"/>
  <sheetViews>
    <sheetView tabSelected="1" workbookViewId="0">
      <selection activeCell="O2" sqref="O2"/>
    </sheetView>
  </sheetViews>
  <sheetFormatPr defaultRowHeight="15" x14ac:dyDescent="0.25"/>
  <cols>
    <col min="2" max="2" width="23.140625" customWidth="1"/>
  </cols>
  <sheetData>
    <row r="1" spans="1:17" x14ac:dyDescent="0.25">
      <c r="A1" s="1" t="s">
        <v>62</v>
      </c>
      <c r="Q1" s="2" t="s">
        <v>82</v>
      </c>
    </row>
    <row r="2" spans="1:17" ht="15.75" thickBot="1" x14ac:dyDescent="0.3"/>
    <row r="3" spans="1:17" ht="28.5" customHeight="1" thickBot="1" x14ac:dyDescent="0.3">
      <c r="A3" s="3" t="s">
        <v>63</v>
      </c>
      <c r="B3" s="4" t="s">
        <v>64</v>
      </c>
      <c r="C3" s="4" t="s">
        <v>0</v>
      </c>
      <c r="D3" s="4" t="s">
        <v>65</v>
      </c>
      <c r="E3" s="4"/>
      <c r="F3" s="4"/>
      <c r="G3" s="5" t="s">
        <v>66</v>
      </c>
      <c r="H3" s="6"/>
      <c r="I3" s="6"/>
      <c r="J3" s="6"/>
      <c r="K3" s="6"/>
      <c r="L3" s="6"/>
      <c r="M3" s="6"/>
      <c r="N3" s="6"/>
      <c r="O3" s="6"/>
      <c r="P3" s="6"/>
      <c r="Q3" s="7"/>
    </row>
    <row r="4" spans="1:17" ht="33.75" customHeight="1" x14ac:dyDescent="0.25">
      <c r="A4" s="8"/>
      <c r="B4" s="9"/>
      <c r="C4" s="9"/>
      <c r="D4" s="10" t="s">
        <v>67</v>
      </c>
      <c r="E4" s="9" t="s">
        <v>68</v>
      </c>
      <c r="F4" s="9" t="s">
        <v>69</v>
      </c>
      <c r="G4" s="11" t="s">
        <v>70</v>
      </c>
      <c r="H4" s="12"/>
      <c r="I4" s="12"/>
      <c r="J4" s="12"/>
      <c r="K4" s="13" t="s">
        <v>71</v>
      </c>
      <c r="L4" s="14" t="s">
        <v>72</v>
      </c>
      <c r="M4" s="15"/>
      <c r="N4" s="15"/>
      <c r="O4" s="15"/>
      <c r="P4" s="16"/>
      <c r="Q4" s="17" t="s">
        <v>73</v>
      </c>
    </row>
    <row r="5" spans="1:17" ht="32.25" thickBot="1" x14ac:dyDescent="0.3">
      <c r="A5" s="19"/>
      <c r="B5" s="20"/>
      <c r="C5" s="20"/>
      <c r="D5" s="21"/>
      <c r="E5" s="20"/>
      <c r="F5" s="20"/>
      <c r="G5" s="22" t="s">
        <v>67</v>
      </c>
      <c r="H5" s="23" t="s">
        <v>74</v>
      </c>
      <c r="I5" s="23" t="s">
        <v>75</v>
      </c>
      <c r="J5" s="23" t="s">
        <v>76</v>
      </c>
      <c r="K5" s="24"/>
      <c r="L5" s="25" t="s">
        <v>77</v>
      </c>
      <c r="M5" s="25" t="s">
        <v>78</v>
      </c>
      <c r="N5" s="25" t="s">
        <v>79</v>
      </c>
      <c r="O5" s="25" t="s">
        <v>80</v>
      </c>
      <c r="P5" s="26" t="s">
        <v>81</v>
      </c>
      <c r="Q5" s="18"/>
    </row>
    <row r="6" spans="1:17" ht="15.75" customHeight="1" thickBot="1" x14ac:dyDescent="0.3">
      <c r="A6" s="34" t="s">
        <v>1</v>
      </c>
      <c r="B6" s="35"/>
      <c r="C6" s="36">
        <f>SUM(C7:C14)</f>
        <v>142574</v>
      </c>
      <c r="D6" s="36">
        <f t="shared" ref="D6:P6" si="0">SUM(D7:D14)</f>
        <v>119318</v>
      </c>
      <c r="E6" s="36">
        <f t="shared" si="0"/>
        <v>118526</v>
      </c>
      <c r="F6" s="36">
        <f t="shared" si="0"/>
        <v>792</v>
      </c>
      <c r="G6" s="36">
        <f t="shared" si="0"/>
        <v>790</v>
      </c>
      <c r="H6" s="36">
        <f t="shared" si="0"/>
        <v>656</v>
      </c>
      <c r="I6" s="36">
        <f t="shared" si="0"/>
        <v>38</v>
      </c>
      <c r="J6" s="36">
        <f t="shared" si="0"/>
        <v>96</v>
      </c>
      <c r="K6" s="36">
        <f t="shared" si="0"/>
        <v>2</v>
      </c>
      <c r="L6" s="36">
        <f t="shared" si="0"/>
        <v>931</v>
      </c>
      <c r="M6" s="36">
        <f t="shared" si="0"/>
        <v>256</v>
      </c>
      <c r="N6" s="36">
        <f t="shared" si="0"/>
        <v>579</v>
      </c>
      <c r="O6" s="36">
        <f t="shared" si="0"/>
        <v>96</v>
      </c>
      <c r="P6" s="36">
        <f t="shared" si="0"/>
        <v>0</v>
      </c>
      <c r="Q6" s="37">
        <f>SUM(Q7:Q14)</f>
        <v>0</v>
      </c>
    </row>
    <row r="7" spans="1:17" x14ac:dyDescent="0.25">
      <c r="A7" s="38" t="str">
        <f>"240101"</f>
        <v>240101</v>
      </c>
      <c r="B7" s="39" t="s">
        <v>2</v>
      </c>
      <c r="C7" s="39">
        <v>53374</v>
      </c>
      <c r="D7" s="39">
        <v>44562</v>
      </c>
      <c r="E7" s="39">
        <v>44396</v>
      </c>
      <c r="F7" s="39">
        <v>166</v>
      </c>
      <c r="G7" s="39">
        <v>165</v>
      </c>
      <c r="H7" s="39">
        <v>119</v>
      </c>
      <c r="I7" s="39">
        <v>23</v>
      </c>
      <c r="J7" s="39">
        <v>23</v>
      </c>
      <c r="K7" s="39">
        <v>1</v>
      </c>
      <c r="L7" s="39">
        <v>407</v>
      </c>
      <c r="M7" s="39">
        <v>109</v>
      </c>
      <c r="N7" s="39">
        <v>275</v>
      </c>
      <c r="O7" s="39">
        <v>23</v>
      </c>
      <c r="P7" s="39">
        <v>0</v>
      </c>
      <c r="Q7" s="40">
        <v>0</v>
      </c>
    </row>
    <row r="8" spans="1:17" x14ac:dyDescent="0.25">
      <c r="A8" s="41" t="str">
        <f>"240102"</f>
        <v>240102</v>
      </c>
      <c r="B8" s="30" t="s">
        <v>3</v>
      </c>
      <c r="C8" s="30">
        <v>30470</v>
      </c>
      <c r="D8" s="30">
        <v>25784</v>
      </c>
      <c r="E8" s="30">
        <v>25592</v>
      </c>
      <c r="F8" s="30">
        <v>192</v>
      </c>
      <c r="G8" s="30">
        <v>192</v>
      </c>
      <c r="H8" s="30">
        <v>156</v>
      </c>
      <c r="I8" s="30">
        <v>3</v>
      </c>
      <c r="J8" s="30">
        <v>33</v>
      </c>
      <c r="K8" s="30">
        <v>0</v>
      </c>
      <c r="L8" s="30">
        <v>237</v>
      </c>
      <c r="M8" s="30">
        <v>66</v>
      </c>
      <c r="N8" s="30">
        <v>138</v>
      </c>
      <c r="O8" s="30">
        <v>33</v>
      </c>
      <c r="P8" s="30">
        <v>0</v>
      </c>
      <c r="Q8" s="42">
        <v>0</v>
      </c>
    </row>
    <row r="9" spans="1:17" x14ac:dyDescent="0.25">
      <c r="A9" s="41" t="str">
        <f>"240103"</f>
        <v>240103</v>
      </c>
      <c r="B9" s="30" t="s">
        <v>4</v>
      </c>
      <c r="C9" s="30">
        <v>8649</v>
      </c>
      <c r="D9" s="30">
        <v>7386</v>
      </c>
      <c r="E9" s="30">
        <v>7334</v>
      </c>
      <c r="F9" s="30">
        <v>52</v>
      </c>
      <c r="G9" s="30">
        <v>52</v>
      </c>
      <c r="H9" s="30">
        <v>39</v>
      </c>
      <c r="I9" s="30">
        <v>0</v>
      </c>
      <c r="J9" s="30">
        <v>13</v>
      </c>
      <c r="K9" s="30">
        <v>0</v>
      </c>
      <c r="L9" s="30">
        <v>39</v>
      </c>
      <c r="M9" s="30">
        <v>10</v>
      </c>
      <c r="N9" s="30">
        <v>16</v>
      </c>
      <c r="O9" s="30">
        <v>13</v>
      </c>
      <c r="P9" s="30">
        <v>0</v>
      </c>
      <c r="Q9" s="42">
        <v>0</v>
      </c>
    </row>
    <row r="10" spans="1:17" x14ac:dyDescent="0.25">
      <c r="A10" s="41" t="str">
        <f>"240104"</f>
        <v>240104</v>
      </c>
      <c r="B10" s="30" t="s">
        <v>5</v>
      </c>
      <c r="C10" s="30">
        <v>11734</v>
      </c>
      <c r="D10" s="30">
        <v>9769</v>
      </c>
      <c r="E10" s="30">
        <v>9689</v>
      </c>
      <c r="F10" s="30">
        <v>80</v>
      </c>
      <c r="G10" s="30">
        <v>80</v>
      </c>
      <c r="H10" s="30">
        <v>72</v>
      </c>
      <c r="I10" s="30">
        <v>2</v>
      </c>
      <c r="J10" s="30">
        <v>6</v>
      </c>
      <c r="K10" s="30">
        <v>0</v>
      </c>
      <c r="L10" s="30">
        <v>49</v>
      </c>
      <c r="M10" s="30">
        <v>14</v>
      </c>
      <c r="N10" s="30">
        <v>29</v>
      </c>
      <c r="O10" s="30">
        <v>6</v>
      </c>
      <c r="P10" s="30">
        <v>0</v>
      </c>
      <c r="Q10" s="42">
        <v>0</v>
      </c>
    </row>
    <row r="11" spans="1:17" x14ac:dyDescent="0.25">
      <c r="A11" s="41" t="str">
        <f>"240105"</f>
        <v>240105</v>
      </c>
      <c r="B11" s="30" t="s">
        <v>6</v>
      </c>
      <c r="C11" s="30">
        <v>7453</v>
      </c>
      <c r="D11" s="30">
        <v>6188</v>
      </c>
      <c r="E11" s="30">
        <v>6144</v>
      </c>
      <c r="F11" s="30">
        <v>44</v>
      </c>
      <c r="G11" s="30">
        <v>44</v>
      </c>
      <c r="H11" s="30">
        <v>42</v>
      </c>
      <c r="I11" s="30">
        <v>1</v>
      </c>
      <c r="J11" s="30">
        <v>1</v>
      </c>
      <c r="K11" s="30">
        <v>0</v>
      </c>
      <c r="L11" s="30">
        <v>31</v>
      </c>
      <c r="M11" s="30">
        <v>11</v>
      </c>
      <c r="N11" s="30">
        <v>19</v>
      </c>
      <c r="O11" s="30">
        <v>1</v>
      </c>
      <c r="P11" s="30">
        <v>0</v>
      </c>
      <c r="Q11" s="42">
        <v>0</v>
      </c>
    </row>
    <row r="12" spans="1:17" x14ac:dyDescent="0.25">
      <c r="A12" s="41" t="str">
        <f>"240106"</f>
        <v>240106</v>
      </c>
      <c r="B12" s="30" t="s">
        <v>7</v>
      </c>
      <c r="C12" s="30">
        <v>11795</v>
      </c>
      <c r="D12" s="30">
        <v>9787</v>
      </c>
      <c r="E12" s="30">
        <v>9733</v>
      </c>
      <c r="F12" s="30">
        <v>54</v>
      </c>
      <c r="G12" s="30">
        <v>54</v>
      </c>
      <c r="H12" s="30">
        <v>50</v>
      </c>
      <c r="I12" s="30">
        <v>4</v>
      </c>
      <c r="J12" s="30">
        <v>0</v>
      </c>
      <c r="K12" s="30">
        <v>0</v>
      </c>
      <c r="L12" s="30">
        <v>46</v>
      </c>
      <c r="M12" s="30">
        <v>16</v>
      </c>
      <c r="N12" s="30">
        <v>30</v>
      </c>
      <c r="O12" s="30">
        <v>0</v>
      </c>
      <c r="P12" s="30">
        <v>0</v>
      </c>
      <c r="Q12" s="42">
        <v>0</v>
      </c>
    </row>
    <row r="13" spans="1:17" x14ac:dyDescent="0.25">
      <c r="A13" s="41" t="str">
        <f>"240107"</f>
        <v>240107</v>
      </c>
      <c r="B13" s="30" t="s">
        <v>8</v>
      </c>
      <c r="C13" s="30">
        <v>12211</v>
      </c>
      <c r="D13" s="30">
        <v>10162</v>
      </c>
      <c r="E13" s="30">
        <v>10064</v>
      </c>
      <c r="F13" s="30">
        <v>98</v>
      </c>
      <c r="G13" s="30">
        <v>98</v>
      </c>
      <c r="H13" s="30">
        <v>86</v>
      </c>
      <c r="I13" s="30">
        <v>1</v>
      </c>
      <c r="J13" s="30">
        <v>11</v>
      </c>
      <c r="K13" s="30">
        <v>0</v>
      </c>
      <c r="L13" s="30">
        <v>63</v>
      </c>
      <c r="M13" s="30">
        <v>19</v>
      </c>
      <c r="N13" s="30">
        <v>33</v>
      </c>
      <c r="O13" s="30">
        <v>11</v>
      </c>
      <c r="P13" s="30">
        <v>0</v>
      </c>
      <c r="Q13" s="42">
        <v>0</v>
      </c>
    </row>
    <row r="14" spans="1:17" ht="15.75" thickBot="1" x14ac:dyDescent="0.3">
      <c r="A14" s="43" t="str">
        <f>"240108"</f>
        <v>240108</v>
      </c>
      <c r="B14" s="44" t="s">
        <v>9</v>
      </c>
      <c r="C14" s="44">
        <v>6888</v>
      </c>
      <c r="D14" s="44">
        <v>5680</v>
      </c>
      <c r="E14" s="44">
        <v>5574</v>
      </c>
      <c r="F14" s="44">
        <v>106</v>
      </c>
      <c r="G14" s="44">
        <v>105</v>
      </c>
      <c r="H14" s="44">
        <v>92</v>
      </c>
      <c r="I14" s="44">
        <v>4</v>
      </c>
      <c r="J14" s="44">
        <v>9</v>
      </c>
      <c r="K14" s="44">
        <v>1</v>
      </c>
      <c r="L14" s="44">
        <v>59</v>
      </c>
      <c r="M14" s="44">
        <v>11</v>
      </c>
      <c r="N14" s="44">
        <v>39</v>
      </c>
      <c r="O14" s="44">
        <v>9</v>
      </c>
      <c r="P14" s="44">
        <v>0</v>
      </c>
      <c r="Q14" s="45">
        <v>0</v>
      </c>
    </row>
    <row r="15" spans="1:17" ht="15.75" customHeight="1" thickBot="1" x14ac:dyDescent="0.3">
      <c r="A15" s="46" t="s">
        <v>10</v>
      </c>
      <c r="B15" s="47"/>
      <c r="C15" s="48">
        <f>SUM(C16:C23)</f>
        <v>110225</v>
      </c>
      <c r="D15" s="48">
        <f t="shared" ref="D15:P15" si="1">SUM(D16:D23)</f>
        <v>89685</v>
      </c>
      <c r="E15" s="48">
        <f t="shared" si="1"/>
        <v>89396</v>
      </c>
      <c r="F15" s="48">
        <f t="shared" si="1"/>
        <v>289</v>
      </c>
      <c r="G15" s="48">
        <f t="shared" si="1"/>
        <v>289</v>
      </c>
      <c r="H15" s="48">
        <f t="shared" si="1"/>
        <v>233</v>
      </c>
      <c r="I15" s="48">
        <f t="shared" si="1"/>
        <v>22</v>
      </c>
      <c r="J15" s="48">
        <f t="shared" si="1"/>
        <v>34</v>
      </c>
      <c r="K15" s="48">
        <f t="shared" si="1"/>
        <v>0</v>
      </c>
      <c r="L15" s="48">
        <f t="shared" si="1"/>
        <v>660</v>
      </c>
      <c r="M15" s="48">
        <f t="shared" si="1"/>
        <v>368</v>
      </c>
      <c r="N15" s="48">
        <f t="shared" si="1"/>
        <v>258</v>
      </c>
      <c r="O15" s="48">
        <f t="shared" si="1"/>
        <v>34</v>
      </c>
      <c r="P15" s="48">
        <f t="shared" si="1"/>
        <v>0</v>
      </c>
      <c r="Q15" s="49">
        <v>0</v>
      </c>
    </row>
    <row r="16" spans="1:17" x14ac:dyDescent="0.25">
      <c r="A16" s="38" t="str">
        <f>"240501"</f>
        <v>240501</v>
      </c>
      <c r="B16" s="39" t="s">
        <v>11</v>
      </c>
      <c r="C16" s="39">
        <v>36447</v>
      </c>
      <c r="D16" s="39">
        <v>29417</v>
      </c>
      <c r="E16" s="39">
        <v>29370</v>
      </c>
      <c r="F16" s="39">
        <v>47</v>
      </c>
      <c r="G16" s="39">
        <v>47</v>
      </c>
      <c r="H16" s="39">
        <v>34</v>
      </c>
      <c r="I16" s="39">
        <v>1</v>
      </c>
      <c r="J16" s="39">
        <v>12</v>
      </c>
      <c r="K16" s="39">
        <v>0</v>
      </c>
      <c r="L16" s="39">
        <v>251</v>
      </c>
      <c r="M16" s="39">
        <v>99</v>
      </c>
      <c r="N16" s="39">
        <v>140</v>
      </c>
      <c r="O16" s="39">
        <v>12</v>
      </c>
      <c r="P16" s="39">
        <v>0</v>
      </c>
      <c r="Q16" s="40">
        <v>0</v>
      </c>
    </row>
    <row r="17" spans="1:17" x14ac:dyDescent="0.25">
      <c r="A17" s="41" t="str">
        <f>"240502"</f>
        <v>240502</v>
      </c>
      <c r="B17" s="30" t="s">
        <v>12</v>
      </c>
      <c r="C17" s="30">
        <v>16725</v>
      </c>
      <c r="D17" s="30">
        <v>13957</v>
      </c>
      <c r="E17" s="30">
        <v>13920</v>
      </c>
      <c r="F17" s="30">
        <v>37</v>
      </c>
      <c r="G17" s="30">
        <v>37</v>
      </c>
      <c r="H17" s="30">
        <v>23</v>
      </c>
      <c r="I17" s="30">
        <v>1</v>
      </c>
      <c r="J17" s="30">
        <v>13</v>
      </c>
      <c r="K17" s="30">
        <v>0</v>
      </c>
      <c r="L17" s="30">
        <v>94</v>
      </c>
      <c r="M17" s="30">
        <v>31</v>
      </c>
      <c r="N17" s="30">
        <v>50</v>
      </c>
      <c r="O17" s="30">
        <v>13</v>
      </c>
      <c r="P17" s="30">
        <v>0</v>
      </c>
      <c r="Q17" s="42">
        <v>0</v>
      </c>
    </row>
    <row r="18" spans="1:17" x14ac:dyDescent="0.25">
      <c r="A18" s="41" t="str">
        <f>"240503"</f>
        <v>240503</v>
      </c>
      <c r="B18" s="30" t="s">
        <v>13</v>
      </c>
      <c r="C18" s="30">
        <v>11744</v>
      </c>
      <c r="D18" s="30">
        <v>9329</v>
      </c>
      <c r="E18" s="30">
        <v>9311</v>
      </c>
      <c r="F18" s="30">
        <v>18</v>
      </c>
      <c r="G18" s="30">
        <v>18</v>
      </c>
      <c r="H18" s="30">
        <v>14</v>
      </c>
      <c r="I18" s="30">
        <v>0</v>
      </c>
      <c r="J18" s="30">
        <v>4</v>
      </c>
      <c r="K18" s="30">
        <v>0</v>
      </c>
      <c r="L18" s="30">
        <v>32</v>
      </c>
      <c r="M18" s="30">
        <v>21</v>
      </c>
      <c r="N18" s="30">
        <v>7</v>
      </c>
      <c r="O18" s="30">
        <v>4</v>
      </c>
      <c r="P18" s="30">
        <v>0</v>
      </c>
      <c r="Q18" s="42">
        <v>0</v>
      </c>
    </row>
    <row r="19" spans="1:17" x14ac:dyDescent="0.25">
      <c r="A19" s="41" t="str">
        <f>"240504"</f>
        <v>240504</v>
      </c>
      <c r="B19" s="30" t="s">
        <v>14</v>
      </c>
      <c r="C19" s="30">
        <v>11507</v>
      </c>
      <c r="D19" s="30">
        <v>9186</v>
      </c>
      <c r="E19" s="30">
        <v>9124</v>
      </c>
      <c r="F19" s="30">
        <v>62</v>
      </c>
      <c r="G19" s="30">
        <v>62</v>
      </c>
      <c r="H19" s="30">
        <v>58</v>
      </c>
      <c r="I19" s="30">
        <v>3</v>
      </c>
      <c r="J19" s="30">
        <v>1</v>
      </c>
      <c r="K19" s="30">
        <v>0</v>
      </c>
      <c r="L19" s="30">
        <v>85</v>
      </c>
      <c r="M19" s="30">
        <v>70</v>
      </c>
      <c r="N19" s="30">
        <v>14</v>
      </c>
      <c r="O19" s="30">
        <v>1</v>
      </c>
      <c r="P19" s="30">
        <v>0</v>
      </c>
      <c r="Q19" s="42">
        <v>0</v>
      </c>
    </row>
    <row r="20" spans="1:17" x14ac:dyDescent="0.25">
      <c r="A20" s="41" t="str">
        <f>"240505"</f>
        <v>240505</v>
      </c>
      <c r="B20" s="30" t="s">
        <v>15</v>
      </c>
      <c r="C20" s="30">
        <v>10419</v>
      </c>
      <c r="D20" s="30">
        <v>8608</v>
      </c>
      <c r="E20" s="30">
        <v>8542</v>
      </c>
      <c r="F20" s="30">
        <v>66</v>
      </c>
      <c r="G20" s="30">
        <v>66</v>
      </c>
      <c r="H20" s="30">
        <v>55</v>
      </c>
      <c r="I20" s="30">
        <v>8</v>
      </c>
      <c r="J20" s="30">
        <v>3</v>
      </c>
      <c r="K20" s="30">
        <v>0</v>
      </c>
      <c r="L20" s="30">
        <v>32</v>
      </c>
      <c r="M20" s="30">
        <v>14</v>
      </c>
      <c r="N20" s="30">
        <v>15</v>
      </c>
      <c r="O20" s="30">
        <v>3</v>
      </c>
      <c r="P20" s="30">
        <v>0</v>
      </c>
      <c r="Q20" s="42">
        <v>0</v>
      </c>
    </row>
    <row r="21" spans="1:17" x14ac:dyDescent="0.25">
      <c r="A21" s="41" t="str">
        <f>"240506"</f>
        <v>240506</v>
      </c>
      <c r="B21" s="30" t="s">
        <v>16</v>
      </c>
      <c r="C21" s="30">
        <v>8503</v>
      </c>
      <c r="D21" s="30">
        <v>6871</v>
      </c>
      <c r="E21" s="30">
        <v>6843</v>
      </c>
      <c r="F21" s="30">
        <v>28</v>
      </c>
      <c r="G21" s="30">
        <v>28</v>
      </c>
      <c r="H21" s="30">
        <v>23</v>
      </c>
      <c r="I21" s="30">
        <v>5</v>
      </c>
      <c r="J21" s="30">
        <v>0</v>
      </c>
      <c r="K21" s="30">
        <v>0</v>
      </c>
      <c r="L21" s="30">
        <v>120</v>
      </c>
      <c r="M21" s="30">
        <v>108</v>
      </c>
      <c r="N21" s="30">
        <v>12</v>
      </c>
      <c r="O21" s="30">
        <v>0</v>
      </c>
      <c r="P21" s="30">
        <v>0</v>
      </c>
      <c r="Q21" s="42">
        <v>0</v>
      </c>
    </row>
    <row r="22" spans="1:17" x14ac:dyDescent="0.25">
      <c r="A22" s="41" t="str">
        <f>"240507"</f>
        <v>240507</v>
      </c>
      <c r="B22" s="30" t="s">
        <v>17</v>
      </c>
      <c r="C22" s="30">
        <v>9077</v>
      </c>
      <c r="D22" s="30">
        <v>7497</v>
      </c>
      <c r="E22" s="30">
        <v>7472</v>
      </c>
      <c r="F22" s="30">
        <v>25</v>
      </c>
      <c r="G22" s="30">
        <v>25</v>
      </c>
      <c r="H22" s="30">
        <v>20</v>
      </c>
      <c r="I22" s="30">
        <v>4</v>
      </c>
      <c r="J22" s="30">
        <v>1</v>
      </c>
      <c r="K22" s="30">
        <v>0</v>
      </c>
      <c r="L22" s="30">
        <v>33</v>
      </c>
      <c r="M22" s="30">
        <v>15</v>
      </c>
      <c r="N22" s="30">
        <v>17</v>
      </c>
      <c r="O22" s="30">
        <v>1</v>
      </c>
      <c r="P22" s="30">
        <v>0</v>
      </c>
      <c r="Q22" s="42">
        <v>0</v>
      </c>
    </row>
    <row r="23" spans="1:17" ht="15.75" thickBot="1" x14ac:dyDescent="0.3">
      <c r="A23" s="43" t="str">
        <f>"240508"</f>
        <v>240508</v>
      </c>
      <c r="B23" s="44" t="s">
        <v>18</v>
      </c>
      <c r="C23" s="44">
        <v>5803</v>
      </c>
      <c r="D23" s="44">
        <v>4820</v>
      </c>
      <c r="E23" s="44">
        <v>4814</v>
      </c>
      <c r="F23" s="44">
        <v>6</v>
      </c>
      <c r="G23" s="44">
        <v>6</v>
      </c>
      <c r="H23" s="44">
        <v>6</v>
      </c>
      <c r="I23" s="44">
        <v>0</v>
      </c>
      <c r="J23" s="44">
        <v>0</v>
      </c>
      <c r="K23" s="44">
        <v>0</v>
      </c>
      <c r="L23" s="44">
        <v>13</v>
      </c>
      <c r="M23" s="44">
        <v>10</v>
      </c>
      <c r="N23" s="44">
        <v>3</v>
      </c>
      <c r="O23" s="44">
        <v>0</v>
      </c>
      <c r="P23" s="44">
        <v>0</v>
      </c>
      <c r="Q23" s="45">
        <v>0</v>
      </c>
    </row>
    <row r="24" spans="1:17" ht="15.75" customHeight="1" thickBot="1" x14ac:dyDescent="0.3">
      <c r="A24" s="46" t="s">
        <v>19</v>
      </c>
      <c r="B24" s="47"/>
      <c r="C24" s="48">
        <f>SUM(C25:C33)</f>
        <v>133137</v>
      </c>
      <c r="D24" s="48">
        <f t="shared" ref="D24:P24" si="2">SUM(D25:D33)</f>
        <v>109901</v>
      </c>
      <c r="E24" s="48">
        <f t="shared" si="2"/>
        <v>109502</v>
      </c>
      <c r="F24" s="48">
        <f t="shared" si="2"/>
        <v>399</v>
      </c>
      <c r="G24" s="48">
        <f t="shared" si="2"/>
        <v>398</v>
      </c>
      <c r="H24" s="48">
        <f t="shared" si="2"/>
        <v>309</v>
      </c>
      <c r="I24" s="48">
        <f t="shared" si="2"/>
        <v>27</v>
      </c>
      <c r="J24" s="48">
        <f t="shared" si="2"/>
        <v>62</v>
      </c>
      <c r="K24" s="48">
        <f t="shared" si="2"/>
        <v>1</v>
      </c>
      <c r="L24" s="48">
        <f t="shared" si="2"/>
        <v>723</v>
      </c>
      <c r="M24" s="48">
        <f t="shared" si="2"/>
        <v>335</v>
      </c>
      <c r="N24" s="48">
        <f t="shared" si="2"/>
        <v>326</v>
      </c>
      <c r="O24" s="48">
        <f t="shared" si="2"/>
        <v>62</v>
      </c>
      <c r="P24" s="48">
        <f t="shared" si="2"/>
        <v>0</v>
      </c>
      <c r="Q24" s="49">
        <v>0</v>
      </c>
    </row>
    <row r="25" spans="1:17" x14ac:dyDescent="0.25">
      <c r="A25" s="38" t="str">
        <f>"241301"</f>
        <v>241301</v>
      </c>
      <c r="B25" s="39" t="s">
        <v>20</v>
      </c>
      <c r="C25" s="39">
        <v>8464</v>
      </c>
      <c r="D25" s="39">
        <v>7157</v>
      </c>
      <c r="E25" s="39">
        <v>7136</v>
      </c>
      <c r="F25" s="39">
        <v>21</v>
      </c>
      <c r="G25" s="39">
        <v>21</v>
      </c>
      <c r="H25" s="39">
        <v>15</v>
      </c>
      <c r="I25" s="39">
        <v>1</v>
      </c>
      <c r="J25" s="39">
        <v>5</v>
      </c>
      <c r="K25" s="39">
        <v>0</v>
      </c>
      <c r="L25" s="39">
        <v>37</v>
      </c>
      <c r="M25" s="39">
        <v>15</v>
      </c>
      <c r="N25" s="39">
        <v>17</v>
      </c>
      <c r="O25" s="39">
        <v>5</v>
      </c>
      <c r="P25" s="39">
        <v>0</v>
      </c>
      <c r="Q25" s="40">
        <v>0</v>
      </c>
    </row>
    <row r="26" spans="1:17" x14ac:dyDescent="0.25">
      <c r="A26" s="41" t="str">
        <f>"241302"</f>
        <v>241302</v>
      </c>
      <c r="B26" s="30" t="s">
        <v>21</v>
      </c>
      <c r="C26" s="30">
        <v>7027</v>
      </c>
      <c r="D26" s="30">
        <v>5793</v>
      </c>
      <c r="E26" s="30">
        <v>5774</v>
      </c>
      <c r="F26" s="30">
        <v>19</v>
      </c>
      <c r="G26" s="30">
        <v>19</v>
      </c>
      <c r="H26" s="30">
        <v>15</v>
      </c>
      <c r="I26" s="30">
        <v>1</v>
      </c>
      <c r="J26" s="30">
        <v>3</v>
      </c>
      <c r="K26" s="30">
        <v>0</v>
      </c>
      <c r="L26" s="30">
        <v>20</v>
      </c>
      <c r="M26" s="30">
        <v>7</v>
      </c>
      <c r="N26" s="30">
        <v>10</v>
      </c>
      <c r="O26" s="30">
        <v>3</v>
      </c>
      <c r="P26" s="30">
        <v>0</v>
      </c>
      <c r="Q26" s="42">
        <v>0</v>
      </c>
    </row>
    <row r="27" spans="1:17" x14ac:dyDescent="0.25">
      <c r="A27" s="41" t="str">
        <f>"241303"</f>
        <v>241303</v>
      </c>
      <c r="B27" s="30" t="s">
        <v>22</v>
      </c>
      <c r="C27" s="30">
        <v>16075</v>
      </c>
      <c r="D27" s="30">
        <v>13305</v>
      </c>
      <c r="E27" s="30">
        <v>13267</v>
      </c>
      <c r="F27" s="30">
        <v>38</v>
      </c>
      <c r="G27" s="30">
        <v>38</v>
      </c>
      <c r="H27" s="30">
        <v>24</v>
      </c>
      <c r="I27" s="30">
        <v>10</v>
      </c>
      <c r="J27" s="30">
        <v>4</v>
      </c>
      <c r="K27" s="30">
        <v>0</v>
      </c>
      <c r="L27" s="30">
        <v>63</v>
      </c>
      <c r="M27" s="30">
        <v>23</v>
      </c>
      <c r="N27" s="30">
        <v>36</v>
      </c>
      <c r="O27" s="30">
        <v>4</v>
      </c>
      <c r="P27" s="30">
        <v>0</v>
      </c>
      <c r="Q27" s="42">
        <v>0</v>
      </c>
    </row>
    <row r="28" spans="1:17" x14ac:dyDescent="0.25">
      <c r="A28" s="41" t="str">
        <f>"241304"</f>
        <v>241304</v>
      </c>
      <c r="B28" s="30" t="s">
        <v>23</v>
      </c>
      <c r="C28" s="30">
        <v>57921</v>
      </c>
      <c r="D28" s="30">
        <v>47775</v>
      </c>
      <c r="E28" s="30">
        <v>47683</v>
      </c>
      <c r="F28" s="30">
        <v>92</v>
      </c>
      <c r="G28" s="30">
        <v>92</v>
      </c>
      <c r="H28" s="30">
        <v>57</v>
      </c>
      <c r="I28" s="30">
        <v>5</v>
      </c>
      <c r="J28" s="30">
        <v>30</v>
      </c>
      <c r="K28" s="30">
        <v>0</v>
      </c>
      <c r="L28" s="30">
        <v>311</v>
      </c>
      <c r="M28" s="30">
        <v>92</v>
      </c>
      <c r="N28" s="30">
        <v>189</v>
      </c>
      <c r="O28" s="30">
        <v>30</v>
      </c>
      <c r="P28" s="30">
        <v>0</v>
      </c>
      <c r="Q28" s="42">
        <v>0</v>
      </c>
    </row>
    <row r="29" spans="1:17" x14ac:dyDescent="0.25">
      <c r="A29" s="41" t="str">
        <f>"241305"</f>
        <v>241305</v>
      </c>
      <c r="B29" s="30" t="s">
        <v>24</v>
      </c>
      <c r="C29" s="30">
        <v>3157</v>
      </c>
      <c r="D29" s="30">
        <v>2674</v>
      </c>
      <c r="E29" s="30">
        <v>2609</v>
      </c>
      <c r="F29" s="30">
        <v>65</v>
      </c>
      <c r="G29" s="30">
        <v>65</v>
      </c>
      <c r="H29" s="30">
        <v>57</v>
      </c>
      <c r="I29" s="30">
        <v>1</v>
      </c>
      <c r="J29" s="30">
        <v>7</v>
      </c>
      <c r="K29" s="30">
        <v>0</v>
      </c>
      <c r="L29" s="30">
        <v>12</v>
      </c>
      <c r="M29" s="30">
        <v>2</v>
      </c>
      <c r="N29" s="30">
        <v>3</v>
      </c>
      <c r="O29" s="30">
        <v>7</v>
      </c>
      <c r="P29" s="30">
        <v>0</v>
      </c>
      <c r="Q29" s="42">
        <v>0</v>
      </c>
    </row>
    <row r="30" spans="1:17" x14ac:dyDescent="0.25">
      <c r="A30" s="41" t="str">
        <f>"241306"</f>
        <v>241306</v>
      </c>
      <c r="B30" s="30" t="s">
        <v>25</v>
      </c>
      <c r="C30" s="30">
        <v>5660</v>
      </c>
      <c r="D30" s="30">
        <v>4628</v>
      </c>
      <c r="E30" s="30">
        <v>4619</v>
      </c>
      <c r="F30" s="30">
        <v>9</v>
      </c>
      <c r="G30" s="30">
        <v>9</v>
      </c>
      <c r="H30" s="30">
        <v>9</v>
      </c>
      <c r="I30" s="30">
        <v>0</v>
      </c>
      <c r="J30" s="30">
        <v>0</v>
      </c>
      <c r="K30" s="30">
        <v>0</v>
      </c>
      <c r="L30" s="30">
        <v>30</v>
      </c>
      <c r="M30" s="30">
        <v>11</v>
      </c>
      <c r="N30" s="30">
        <v>19</v>
      </c>
      <c r="O30" s="30">
        <v>0</v>
      </c>
      <c r="P30" s="30">
        <v>0</v>
      </c>
      <c r="Q30" s="42">
        <v>0</v>
      </c>
    </row>
    <row r="31" spans="1:17" x14ac:dyDescent="0.25">
      <c r="A31" s="41" t="str">
        <f>"241307"</f>
        <v>241307</v>
      </c>
      <c r="B31" s="30" t="s">
        <v>26</v>
      </c>
      <c r="C31" s="30">
        <v>11886</v>
      </c>
      <c r="D31" s="30">
        <v>9637</v>
      </c>
      <c r="E31" s="30">
        <v>9607</v>
      </c>
      <c r="F31" s="30">
        <v>30</v>
      </c>
      <c r="G31" s="30">
        <v>30</v>
      </c>
      <c r="H31" s="30">
        <v>26</v>
      </c>
      <c r="I31" s="30">
        <v>2</v>
      </c>
      <c r="J31" s="30">
        <v>2</v>
      </c>
      <c r="K31" s="30">
        <v>0</v>
      </c>
      <c r="L31" s="30">
        <v>85</v>
      </c>
      <c r="M31" s="30">
        <v>63</v>
      </c>
      <c r="N31" s="30">
        <v>20</v>
      </c>
      <c r="O31" s="30">
        <v>2</v>
      </c>
      <c r="P31" s="30">
        <v>0</v>
      </c>
      <c r="Q31" s="42">
        <v>0</v>
      </c>
    </row>
    <row r="32" spans="1:17" x14ac:dyDescent="0.25">
      <c r="A32" s="41" t="str">
        <f>"241308"</f>
        <v>241308</v>
      </c>
      <c r="B32" s="30" t="s">
        <v>27</v>
      </c>
      <c r="C32" s="30">
        <v>7944</v>
      </c>
      <c r="D32" s="30">
        <v>6569</v>
      </c>
      <c r="E32" s="30">
        <v>6528</v>
      </c>
      <c r="F32" s="30">
        <v>41</v>
      </c>
      <c r="G32" s="30">
        <v>41</v>
      </c>
      <c r="H32" s="30">
        <v>35</v>
      </c>
      <c r="I32" s="30">
        <v>0</v>
      </c>
      <c r="J32" s="30">
        <v>6</v>
      </c>
      <c r="K32" s="30">
        <v>0</v>
      </c>
      <c r="L32" s="30">
        <v>39</v>
      </c>
      <c r="M32" s="30">
        <v>16</v>
      </c>
      <c r="N32" s="30">
        <v>17</v>
      </c>
      <c r="O32" s="30">
        <v>6</v>
      </c>
      <c r="P32" s="30">
        <v>0</v>
      </c>
      <c r="Q32" s="42">
        <v>0</v>
      </c>
    </row>
    <row r="33" spans="1:17" ht="15.75" thickBot="1" x14ac:dyDescent="0.3">
      <c r="A33" s="43" t="str">
        <f>"241309"</f>
        <v>241309</v>
      </c>
      <c r="B33" s="44" t="s">
        <v>28</v>
      </c>
      <c r="C33" s="44">
        <v>15003</v>
      </c>
      <c r="D33" s="44">
        <v>12363</v>
      </c>
      <c r="E33" s="44">
        <v>12279</v>
      </c>
      <c r="F33" s="44">
        <v>84</v>
      </c>
      <c r="G33" s="44">
        <v>83</v>
      </c>
      <c r="H33" s="44">
        <v>71</v>
      </c>
      <c r="I33" s="44">
        <v>7</v>
      </c>
      <c r="J33" s="44">
        <v>5</v>
      </c>
      <c r="K33" s="44">
        <v>1</v>
      </c>
      <c r="L33" s="44">
        <v>126</v>
      </c>
      <c r="M33" s="44">
        <v>106</v>
      </c>
      <c r="N33" s="44">
        <v>15</v>
      </c>
      <c r="O33" s="44">
        <v>5</v>
      </c>
      <c r="P33" s="44">
        <v>0</v>
      </c>
      <c r="Q33" s="45">
        <v>0</v>
      </c>
    </row>
    <row r="34" spans="1:17" ht="15.75" customHeight="1" thickBot="1" x14ac:dyDescent="0.3">
      <c r="A34" s="46" t="s">
        <v>29</v>
      </c>
      <c r="B34" s="47"/>
      <c r="C34" s="48">
        <f>SUM(C35:C39)</f>
        <v>57690</v>
      </c>
      <c r="D34" s="48">
        <f t="shared" ref="D34:P34" si="3">SUM(D35:D39)</f>
        <v>46231</v>
      </c>
      <c r="E34" s="48">
        <f t="shared" si="3"/>
        <v>45967</v>
      </c>
      <c r="F34" s="48">
        <f t="shared" si="3"/>
        <v>264</v>
      </c>
      <c r="G34" s="48">
        <f t="shared" si="3"/>
        <v>264</v>
      </c>
      <c r="H34" s="48">
        <f t="shared" si="3"/>
        <v>226</v>
      </c>
      <c r="I34" s="48">
        <f t="shared" si="3"/>
        <v>7</v>
      </c>
      <c r="J34" s="48">
        <f t="shared" si="3"/>
        <v>31</v>
      </c>
      <c r="K34" s="48">
        <f t="shared" si="3"/>
        <v>0</v>
      </c>
      <c r="L34" s="48">
        <f t="shared" si="3"/>
        <v>269</v>
      </c>
      <c r="M34" s="48">
        <f t="shared" si="3"/>
        <v>78</v>
      </c>
      <c r="N34" s="48">
        <f t="shared" si="3"/>
        <v>160</v>
      </c>
      <c r="O34" s="48">
        <f t="shared" si="3"/>
        <v>31</v>
      </c>
      <c r="P34" s="48">
        <f t="shared" si="3"/>
        <v>0</v>
      </c>
      <c r="Q34" s="49">
        <v>0</v>
      </c>
    </row>
    <row r="35" spans="1:17" x14ac:dyDescent="0.25">
      <c r="A35" s="38" t="str">
        <f>"241401"</f>
        <v>241401</v>
      </c>
      <c r="B35" s="39" t="s">
        <v>30</v>
      </c>
      <c r="C35" s="39">
        <v>19124</v>
      </c>
      <c r="D35" s="39">
        <v>15429</v>
      </c>
      <c r="E35" s="39">
        <v>15353</v>
      </c>
      <c r="F35" s="39">
        <v>76</v>
      </c>
      <c r="G35" s="39">
        <v>76</v>
      </c>
      <c r="H35" s="39">
        <v>63</v>
      </c>
      <c r="I35" s="39">
        <v>1</v>
      </c>
      <c r="J35" s="39">
        <v>12</v>
      </c>
      <c r="K35" s="39">
        <v>0</v>
      </c>
      <c r="L35" s="39">
        <v>102</v>
      </c>
      <c r="M35" s="39">
        <v>25</v>
      </c>
      <c r="N35" s="39">
        <v>65</v>
      </c>
      <c r="O35" s="39">
        <v>12</v>
      </c>
      <c r="P35" s="39">
        <v>0</v>
      </c>
      <c r="Q35" s="40">
        <v>0</v>
      </c>
    </row>
    <row r="36" spans="1:17" x14ac:dyDescent="0.25">
      <c r="A36" s="41" t="str">
        <f>"241402"</f>
        <v>241402</v>
      </c>
      <c r="B36" s="30" t="s">
        <v>31</v>
      </c>
      <c r="C36" s="30">
        <v>8775</v>
      </c>
      <c r="D36" s="30">
        <v>6987</v>
      </c>
      <c r="E36" s="30">
        <v>6938</v>
      </c>
      <c r="F36" s="30">
        <v>49</v>
      </c>
      <c r="G36" s="30">
        <v>49</v>
      </c>
      <c r="H36" s="30">
        <v>39</v>
      </c>
      <c r="I36" s="30">
        <v>5</v>
      </c>
      <c r="J36" s="30">
        <v>5</v>
      </c>
      <c r="K36" s="30">
        <v>0</v>
      </c>
      <c r="L36" s="30">
        <v>36</v>
      </c>
      <c r="M36" s="30">
        <v>9</v>
      </c>
      <c r="N36" s="30">
        <v>22</v>
      </c>
      <c r="O36" s="30">
        <v>5</v>
      </c>
      <c r="P36" s="30">
        <v>0</v>
      </c>
      <c r="Q36" s="42">
        <v>0</v>
      </c>
    </row>
    <row r="37" spans="1:17" x14ac:dyDescent="0.25">
      <c r="A37" s="41" t="str">
        <f>"241403"</f>
        <v>241403</v>
      </c>
      <c r="B37" s="30" t="s">
        <v>32</v>
      </c>
      <c r="C37" s="30">
        <v>16086</v>
      </c>
      <c r="D37" s="30">
        <v>12893</v>
      </c>
      <c r="E37" s="30">
        <v>12815</v>
      </c>
      <c r="F37" s="30">
        <v>78</v>
      </c>
      <c r="G37" s="30">
        <v>78</v>
      </c>
      <c r="H37" s="30">
        <v>66</v>
      </c>
      <c r="I37" s="30">
        <v>1</v>
      </c>
      <c r="J37" s="30">
        <v>11</v>
      </c>
      <c r="K37" s="30">
        <v>0</v>
      </c>
      <c r="L37" s="30">
        <v>78</v>
      </c>
      <c r="M37" s="30">
        <v>29</v>
      </c>
      <c r="N37" s="30">
        <v>38</v>
      </c>
      <c r="O37" s="30">
        <v>11</v>
      </c>
      <c r="P37" s="30">
        <v>0</v>
      </c>
      <c r="Q37" s="42">
        <v>0</v>
      </c>
    </row>
    <row r="38" spans="1:17" x14ac:dyDescent="0.25">
      <c r="A38" s="41" t="str">
        <f>"241404"</f>
        <v>241404</v>
      </c>
      <c r="B38" s="30" t="s">
        <v>33</v>
      </c>
      <c r="C38" s="30">
        <v>7705</v>
      </c>
      <c r="D38" s="30">
        <v>6054</v>
      </c>
      <c r="E38" s="30">
        <v>6027</v>
      </c>
      <c r="F38" s="30">
        <v>27</v>
      </c>
      <c r="G38" s="30">
        <v>27</v>
      </c>
      <c r="H38" s="30">
        <v>27</v>
      </c>
      <c r="I38" s="30">
        <v>0</v>
      </c>
      <c r="J38" s="30">
        <v>0</v>
      </c>
      <c r="K38" s="30">
        <v>0</v>
      </c>
      <c r="L38" s="30">
        <v>23</v>
      </c>
      <c r="M38" s="30">
        <v>7</v>
      </c>
      <c r="N38" s="30">
        <v>16</v>
      </c>
      <c r="O38" s="30">
        <v>0</v>
      </c>
      <c r="P38" s="30">
        <v>0</v>
      </c>
      <c r="Q38" s="42">
        <v>0</v>
      </c>
    </row>
    <row r="39" spans="1:17" ht="15.75" thickBot="1" x14ac:dyDescent="0.3">
      <c r="A39" s="43" t="str">
        <f>"241405"</f>
        <v>241405</v>
      </c>
      <c r="B39" s="44" t="s">
        <v>34</v>
      </c>
      <c r="C39" s="44">
        <v>6000</v>
      </c>
      <c r="D39" s="44">
        <v>4868</v>
      </c>
      <c r="E39" s="44">
        <v>4834</v>
      </c>
      <c r="F39" s="44">
        <v>34</v>
      </c>
      <c r="G39" s="44">
        <v>34</v>
      </c>
      <c r="H39" s="44">
        <v>31</v>
      </c>
      <c r="I39" s="44">
        <v>0</v>
      </c>
      <c r="J39" s="44">
        <v>3</v>
      </c>
      <c r="K39" s="44">
        <v>0</v>
      </c>
      <c r="L39" s="44">
        <v>30</v>
      </c>
      <c r="M39" s="44">
        <v>8</v>
      </c>
      <c r="N39" s="44">
        <v>19</v>
      </c>
      <c r="O39" s="44">
        <v>3</v>
      </c>
      <c r="P39" s="44">
        <v>0</v>
      </c>
      <c r="Q39" s="45">
        <v>0</v>
      </c>
    </row>
    <row r="40" spans="1:17" ht="15.75" customHeight="1" thickBot="1" x14ac:dyDescent="0.3">
      <c r="A40" s="46" t="s">
        <v>35</v>
      </c>
      <c r="B40" s="47"/>
      <c r="C40" s="48">
        <f>SUM(C41:C50)</f>
        <v>116768</v>
      </c>
      <c r="D40" s="48">
        <f t="shared" ref="D40:P40" si="4">SUM(D41:D50)</f>
        <v>97726</v>
      </c>
      <c r="E40" s="48">
        <f t="shared" si="4"/>
        <v>97204</v>
      </c>
      <c r="F40" s="48">
        <f t="shared" si="4"/>
        <v>522</v>
      </c>
      <c r="G40" s="48">
        <f t="shared" si="4"/>
        <v>522</v>
      </c>
      <c r="H40" s="48">
        <f t="shared" si="4"/>
        <v>456</v>
      </c>
      <c r="I40" s="48">
        <f t="shared" si="4"/>
        <v>3</v>
      </c>
      <c r="J40" s="48">
        <f t="shared" si="4"/>
        <v>63</v>
      </c>
      <c r="K40" s="48">
        <f t="shared" si="4"/>
        <v>0</v>
      </c>
      <c r="L40" s="48">
        <f t="shared" si="4"/>
        <v>611</v>
      </c>
      <c r="M40" s="48">
        <f t="shared" si="4"/>
        <v>173</v>
      </c>
      <c r="N40" s="48">
        <f t="shared" si="4"/>
        <v>375</v>
      </c>
      <c r="O40" s="48">
        <f t="shared" si="4"/>
        <v>63</v>
      </c>
      <c r="P40" s="48">
        <f t="shared" si="4"/>
        <v>0</v>
      </c>
      <c r="Q40" s="49">
        <v>0</v>
      </c>
    </row>
    <row r="41" spans="1:17" x14ac:dyDescent="0.25">
      <c r="A41" s="38" t="str">
        <f>"241601"</f>
        <v>241601</v>
      </c>
      <c r="B41" s="39" t="s">
        <v>36</v>
      </c>
      <c r="C41" s="39">
        <v>8410</v>
      </c>
      <c r="D41" s="39">
        <v>7067</v>
      </c>
      <c r="E41" s="39">
        <v>7041</v>
      </c>
      <c r="F41" s="39">
        <v>26</v>
      </c>
      <c r="G41" s="39">
        <v>26</v>
      </c>
      <c r="H41" s="39">
        <v>21</v>
      </c>
      <c r="I41" s="39">
        <v>0</v>
      </c>
      <c r="J41" s="39">
        <v>5</v>
      </c>
      <c r="K41" s="39">
        <v>0</v>
      </c>
      <c r="L41" s="39">
        <v>46</v>
      </c>
      <c r="M41" s="39">
        <v>11</v>
      </c>
      <c r="N41" s="39">
        <v>30</v>
      </c>
      <c r="O41" s="39">
        <v>5</v>
      </c>
      <c r="P41" s="39">
        <v>0</v>
      </c>
      <c r="Q41" s="40">
        <v>0</v>
      </c>
    </row>
    <row r="42" spans="1:17" x14ac:dyDescent="0.25">
      <c r="A42" s="41" t="str">
        <f>"241602"</f>
        <v>241602</v>
      </c>
      <c r="B42" s="30" t="s">
        <v>37</v>
      </c>
      <c r="C42" s="30">
        <v>48267</v>
      </c>
      <c r="D42" s="30">
        <v>40617</v>
      </c>
      <c r="E42" s="30">
        <v>40507</v>
      </c>
      <c r="F42" s="30">
        <v>110</v>
      </c>
      <c r="G42" s="30">
        <v>110</v>
      </c>
      <c r="H42" s="30">
        <v>74</v>
      </c>
      <c r="I42" s="30">
        <v>0</v>
      </c>
      <c r="J42" s="30">
        <v>36</v>
      </c>
      <c r="K42" s="30">
        <v>0</v>
      </c>
      <c r="L42" s="30">
        <v>318</v>
      </c>
      <c r="M42" s="30">
        <v>89</v>
      </c>
      <c r="N42" s="30">
        <v>193</v>
      </c>
      <c r="O42" s="30">
        <v>36</v>
      </c>
      <c r="P42" s="30">
        <v>0</v>
      </c>
      <c r="Q42" s="42">
        <v>0</v>
      </c>
    </row>
    <row r="43" spans="1:17" x14ac:dyDescent="0.25">
      <c r="A43" s="41" t="str">
        <f>"241603"</f>
        <v>241603</v>
      </c>
      <c r="B43" s="30" t="s">
        <v>38</v>
      </c>
      <c r="C43" s="30">
        <v>2651</v>
      </c>
      <c r="D43" s="30">
        <v>2223</v>
      </c>
      <c r="E43" s="30">
        <v>2197</v>
      </c>
      <c r="F43" s="30">
        <v>26</v>
      </c>
      <c r="G43" s="30">
        <v>26</v>
      </c>
      <c r="H43" s="30">
        <v>26</v>
      </c>
      <c r="I43" s="30">
        <v>0</v>
      </c>
      <c r="J43" s="30">
        <v>0</v>
      </c>
      <c r="K43" s="30">
        <v>0</v>
      </c>
      <c r="L43" s="30">
        <v>18</v>
      </c>
      <c r="M43" s="30">
        <v>4</v>
      </c>
      <c r="N43" s="30">
        <v>14</v>
      </c>
      <c r="O43" s="30">
        <v>0</v>
      </c>
      <c r="P43" s="30">
        <v>0</v>
      </c>
      <c r="Q43" s="42">
        <v>0</v>
      </c>
    </row>
    <row r="44" spans="1:17" x14ac:dyDescent="0.25">
      <c r="A44" s="41" t="str">
        <f>"241604"</f>
        <v>241604</v>
      </c>
      <c r="B44" s="30" t="s">
        <v>39</v>
      </c>
      <c r="C44" s="30">
        <v>6332</v>
      </c>
      <c r="D44" s="30">
        <v>5200</v>
      </c>
      <c r="E44" s="30">
        <v>5116</v>
      </c>
      <c r="F44" s="30">
        <v>84</v>
      </c>
      <c r="G44" s="30">
        <v>84</v>
      </c>
      <c r="H44" s="30">
        <v>84</v>
      </c>
      <c r="I44" s="30">
        <v>0</v>
      </c>
      <c r="J44" s="30">
        <v>0</v>
      </c>
      <c r="K44" s="30">
        <v>0</v>
      </c>
      <c r="L44" s="30">
        <v>17</v>
      </c>
      <c r="M44" s="30">
        <v>8</v>
      </c>
      <c r="N44" s="30">
        <v>9</v>
      </c>
      <c r="O44" s="30">
        <v>0</v>
      </c>
      <c r="P44" s="30">
        <v>0</v>
      </c>
      <c r="Q44" s="42">
        <v>0</v>
      </c>
    </row>
    <row r="45" spans="1:17" x14ac:dyDescent="0.25">
      <c r="A45" s="41" t="str">
        <f>"241605"</f>
        <v>241605</v>
      </c>
      <c r="B45" s="30" t="s">
        <v>40</v>
      </c>
      <c r="C45" s="30">
        <v>15583</v>
      </c>
      <c r="D45" s="30">
        <v>13011</v>
      </c>
      <c r="E45" s="30">
        <v>12954</v>
      </c>
      <c r="F45" s="30">
        <v>57</v>
      </c>
      <c r="G45" s="30">
        <v>57</v>
      </c>
      <c r="H45" s="30">
        <v>45</v>
      </c>
      <c r="I45" s="30">
        <v>0</v>
      </c>
      <c r="J45" s="30">
        <v>12</v>
      </c>
      <c r="K45" s="30">
        <v>0</v>
      </c>
      <c r="L45" s="30">
        <v>62</v>
      </c>
      <c r="M45" s="30">
        <v>21</v>
      </c>
      <c r="N45" s="30">
        <v>29</v>
      </c>
      <c r="O45" s="30">
        <v>12</v>
      </c>
      <c r="P45" s="30">
        <v>0</v>
      </c>
      <c r="Q45" s="42">
        <v>0</v>
      </c>
    </row>
    <row r="46" spans="1:17" x14ac:dyDescent="0.25">
      <c r="A46" s="41" t="str">
        <f>"241606"</f>
        <v>241606</v>
      </c>
      <c r="B46" s="30" t="s">
        <v>41</v>
      </c>
      <c r="C46" s="30">
        <v>9135</v>
      </c>
      <c r="D46" s="30">
        <v>7687</v>
      </c>
      <c r="E46" s="30">
        <v>7636</v>
      </c>
      <c r="F46" s="30">
        <v>51</v>
      </c>
      <c r="G46" s="30">
        <v>51</v>
      </c>
      <c r="H46" s="30">
        <v>44</v>
      </c>
      <c r="I46" s="30">
        <v>0</v>
      </c>
      <c r="J46" s="30">
        <v>7</v>
      </c>
      <c r="K46" s="30">
        <v>0</v>
      </c>
      <c r="L46" s="30">
        <v>46</v>
      </c>
      <c r="M46" s="30">
        <v>15</v>
      </c>
      <c r="N46" s="30">
        <v>24</v>
      </c>
      <c r="O46" s="30">
        <v>7</v>
      </c>
      <c r="P46" s="30">
        <v>0</v>
      </c>
      <c r="Q46" s="42">
        <v>0</v>
      </c>
    </row>
    <row r="47" spans="1:17" x14ac:dyDescent="0.25">
      <c r="A47" s="41" t="str">
        <f>"241607"</f>
        <v>241607</v>
      </c>
      <c r="B47" s="30" t="s">
        <v>42</v>
      </c>
      <c r="C47" s="30">
        <v>8655</v>
      </c>
      <c r="D47" s="30">
        <v>7243</v>
      </c>
      <c r="E47" s="30">
        <v>7160</v>
      </c>
      <c r="F47" s="30">
        <v>83</v>
      </c>
      <c r="G47" s="30">
        <v>83</v>
      </c>
      <c r="H47" s="30">
        <v>80</v>
      </c>
      <c r="I47" s="30">
        <v>2</v>
      </c>
      <c r="J47" s="30">
        <v>1</v>
      </c>
      <c r="K47" s="30">
        <v>0</v>
      </c>
      <c r="L47" s="30">
        <v>29</v>
      </c>
      <c r="M47" s="30">
        <v>8</v>
      </c>
      <c r="N47" s="30">
        <v>20</v>
      </c>
      <c r="O47" s="30">
        <v>1</v>
      </c>
      <c r="P47" s="30">
        <v>0</v>
      </c>
      <c r="Q47" s="42">
        <v>0</v>
      </c>
    </row>
    <row r="48" spans="1:17" x14ac:dyDescent="0.25">
      <c r="A48" s="41" t="str">
        <f>"241608"</f>
        <v>241608</v>
      </c>
      <c r="B48" s="30" t="s">
        <v>43</v>
      </c>
      <c r="C48" s="30">
        <v>7793</v>
      </c>
      <c r="D48" s="30">
        <v>6577</v>
      </c>
      <c r="E48" s="30">
        <v>6535</v>
      </c>
      <c r="F48" s="30">
        <v>42</v>
      </c>
      <c r="G48" s="30">
        <v>42</v>
      </c>
      <c r="H48" s="30">
        <v>42</v>
      </c>
      <c r="I48" s="30">
        <v>0</v>
      </c>
      <c r="J48" s="30">
        <v>0</v>
      </c>
      <c r="K48" s="30">
        <v>0</v>
      </c>
      <c r="L48" s="30">
        <v>37</v>
      </c>
      <c r="M48" s="30">
        <v>8</v>
      </c>
      <c r="N48" s="30">
        <v>29</v>
      </c>
      <c r="O48" s="30">
        <v>0</v>
      </c>
      <c r="P48" s="30">
        <v>0</v>
      </c>
      <c r="Q48" s="42">
        <v>0</v>
      </c>
    </row>
    <row r="49" spans="1:17" x14ac:dyDescent="0.25">
      <c r="A49" s="41" t="str">
        <f>"241609"</f>
        <v>241609</v>
      </c>
      <c r="B49" s="30" t="s">
        <v>44</v>
      </c>
      <c r="C49" s="30">
        <v>5232</v>
      </c>
      <c r="D49" s="30">
        <v>4332</v>
      </c>
      <c r="E49" s="30">
        <v>4315</v>
      </c>
      <c r="F49" s="30">
        <v>17</v>
      </c>
      <c r="G49" s="30">
        <v>17</v>
      </c>
      <c r="H49" s="30">
        <v>16</v>
      </c>
      <c r="I49" s="30">
        <v>1</v>
      </c>
      <c r="J49" s="30">
        <v>0</v>
      </c>
      <c r="K49" s="30">
        <v>0</v>
      </c>
      <c r="L49" s="30">
        <v>20</v>
      </c>
      <c r="M49" s="30">
        <v>4</v>
      </c>
      <c r="N49" s="30">
        <v>16</v>
      </c>
      <c r="O49" s="30">
        <v>0</v>
      </c>
      <c r="P49" s="30">
        <v>0</v>
      </c>
      <c r="Q49" s="42">
        <v>0</v>
      </c>
    </row>
    <row r="50" spans="1:17" ht="15.75" thickBot="1" x14ac:dyDescent="0.3">
      <c r="A50" s="43" t="str">
        <f>"241610"</f>
        <v>241610</v>
      </c>
      <c r="B50" s="44" t="s">
        <v>45</v>
      </c>
      <c r="C50" s="44">
        <v>4710</v>
      </c>
      <c r="D50" s="44">
        <v>3769</v>
      </c>
      <c r="E50" s="44">
        <v>3743</v>
      </c>
      <c r="F50" s="44">
        <v>26</v>
      </c>
      <c r="G50" s="44">
        <v>26</v>
      </c>
      <c r="H50" s="44">
        <v>24</v>
      </c>
      <c r="I50" s="44">
        <v>0</v>
      </c>
      <c r="J50" s="44">
        <v>2</v>
      </c>
      <c r="K50" s="44">
        <v>0</v>
      </c>
      <c r="L50" s="44">
        <v>18</v>
      </c>
      <c r="M50" s="44">
        <v>5</v>
      </c>
      <c r="N50" s="44">
        <v>11</v>
      </c>
      <c r="O50" s="44">
        <v>2</v>
      </c>
      <c r="P50" s="44">
        <v>0</v>
      </c>
      <c r="Q50" s="45">
        <v>0</v>
      </c>
    </row>
    <row r="51" spans="1:17" ht="15.75" thickBot="1" x14ac:dyDescent="0.3">
      <c r="A51" s="53" t="s">
        <v>46</v>
      </c>
      <c r="B51" s="54"/>
      <c r="C51" s="54"/>
      <c r="D51" s="54"/>
      <c r="E51" s="54"/>
      <c r="F51" s="54"/>
      <c r="G51" s="54"/>
      <c r="H51" s="54"/>
      <c r="I51" s="54"/>
      <c r="J51" s="54"/>
      <c r="K51" s="54"/>
      <c r="L51" s="54"/>
      <c r="M51" s="54"/>
      <c r="N51" s="54"/>
      <c r="O51" s="54"/>
      <c r="P51" s="54"/>
      <c r="Q51" s="55"/>
    </row>
    <row r="52" spans="1:17" ht="15.75" thickBot="1" x14ac:dyDescent="0.3">
      <c r="A52" s="31" t="str">
        <f>"246201"</f>
        <v>246201</v>
      </c>
      <c r="B52" s="32" t="s">
        <v>47</v>
      </c>
      <c r="C52" s="32">
        <v>147869</v>
      </c>
      <c r="D52" s="32">
        <v>123171</v>
      </c>
      <c r="E52" s="32">
        <v>122961</v>
      </c>
      <c r="F52" s="32">
        <v>210</v>
      </c>
      <c r="G52" s="32">
        <v>210</v>
      </c>
      <c r="H52" s="32">
        <v>115</v>
      </c>
      <c r="I52" s="32">
        <v>12</v>
      </c>
      <c r="J52" s="32">
        <v>83</v>
      </c>
      <c r="K52" s="32">
        <v>0</v>
      </c>
      <c r="L52" s="32">
        <v>859</v>
      </c>
      <c r="M52" s="32">
        <v>290</v>
      </c>
      <c r="N52" s="32">
        <v>486</v>
      </c>
      <c r="O52" s="32">
        <v>83</v>
      </c>
      <c r="P52" s="32">
        <v>0</v>
      </c>
      <c r="Q52" s="33">
        <v>0</v>
      </c>
    </row>
    <row r="53" spans="1:17" ht="15.75" thickBot="1" x14ac:dyDescent="0.3">
      <c r="A53" s="50" t="s">
        <v>46</v>
      </c>
      <c r="B53" s="51"/>
      <c r="C53" s="51"/>
      <c r="D53" s="51"/>
      <c r="E53" s="51"/>
      <c r="F53" s="51"/>
      <c r="G53" s="51"/>
      <c r="H53" s="51"/>
      <c r="I53" s="51"/>
      <c r="J53" s="51"/>
      <c r="K53" s="51"/>
      <c r="L53" s="51"/>
      <c r="M53" s="51"/>
      <c r="N53" s="51"/>
      <c r="O53" s="51"/>
      <c r="P53" s="51"/>
      <c r="Q53" s="52"/>
    </row>
    <row r="54" spans="1:17" ht="15.75" thickBot="1" x14ac:dyDescent="0.3">
      <c r="A54" s="57" t="str">
        <f>"246301"</f>
        <v>246301</v>
      </c>
      <c r="B54" s="58" t="s">
        <v>48</v>
      </c>
      <c r="C54" s="58">
        <v>99382</v>
      </c>
      <c r="D54" s="58">
        <v>83407</v>
      </c>
      <c r="E54" s="58">
        <v>83052</v>
      </c>
      <c r="F54" s="58">
        <v>355</v>
      </c>
      <c r="G54" s="58">
        <v>354</v>
      </c>
      <c r="H54" s="58">
        <v>235</v>
      </c>
      <c r="I54" s="58">
        <v>0</v>
      </c>
      <c r="J54" s="58">
        <v>119</v>
      </c>
      <c r="K54" s="58">
        <v>1</v>
      </c>
      <c r="L54" s="58">
        <v>687</v>
      </c>
      <c r="M54" s="58">
        <v>279</v>
      </c>
      <c r="N54" s="58">
        <v>289</v>
      </c>
      <c r="O54" s="58">
        <v>119</v>
      </c>
      <c r="P54" s="58">
        <v>0</v>
      </c>
      <c r="Q54" s="59">
        <v>0</v>
      </c>
    </row>
    <row r="55" spans="1:17" ht="15.75" thickBot="1" x14ac:dyDescent="0.3">
      <c r="A55" s="27" t="s">
        <v>46</v>
      </c>
      <c r="B55" s="28"/>
      <c r="C55" s="28"/>
      <c r="D55" s="28"/>
      <c r="E55" s="28"/>
      <c r="F55" s="28"/>
      <c r="G55" s="28"/>
      <c r="H55" s="28"/>
      <c r="I55" s="28"/>
      <c r="J55" s="28"/>
      <c r="K55" s="28"/>
      <c r="L55" s="28"/>
      <c r="M55" s="28"/>
      <c r="N55" s="28"/>
      <c r="O55" s="28"/>
      <c r="P55" s="28"/>
      <c r="Q55" s="29"/>
    </row>
    <row r="56" spans="1:17" ht="15.75" thickBot="1" x14ac:dyDescent="0.3">
      <c r="A56" s="62" t="str">
        <f>"246501"</f>
        <v>246501</v>
      </c>
      <c r="B56" s="60" t="s">
        <v>49</v>
      </c>
      <c r="C56" s="60">
        <v>115632</v>
      </c>
      <c r="D56" s="60">
        <v>97076</v>
      </c>
      <c r="E56" s="60">
        <v>96881</v>
      </c>
      <c r="F56" s="60">
        <v>195</v>
      </c>
      <c r="G56" s="60">
        <v>194</v>
      </c>
      <c r="H56" s="60">
        <v>120</v>
      </c>
      <c r="I56" s="60">
        <v>12</v>
      </c>
      <c r="J56" s="60">
        <v>62</v>
      </c>
      <c r="K56" s="60">
        <v>1</v>
      </c>
      <c r="L56" s="60">
        <v>746</v>
      </c>
      <c r="M56" s="60">
        <v>185</v>
      </c>
      <c r="N56" s="60">
        <v>499</v>
      </c>
      <c r="O56" s="60">
        <v>62</v>
      </c>
      <c r="P56" s="60">
        <v>0</v>
      </c>
      <c r="Q56" s="63">
        <v>0</v>
      </c>
    </row>
    <row r="57" spans="1:17" ht="15.75" thickBot="1" x14ac:dyDescent="0.3">
      <c r="A57" s="27" t="s">
        <v>46</v>
      </c>
      <c r="B57" s="28"/>
      <c r="C57" s="28"/>
      <c r="D57" s="28"/>
      <c r="E57" s="28"/>
      <c r="F57" s="28"/>
      <c r="G57" s="28"/>
      <c r="H57" s="28"/>
      <c r="I57" s="28"/>
      <c r="J57" s="28"/>
      <c r="K57" s="28"/>
      <c r="L57" s="28"/>
      <c r="M57" s="28"/>
      <c r="N57" s="28"/>
      <c r="O57" s="28"/>
      <c r="P57" s="28"/>
      <c r="Q57" s="29"/>
    </row>
    <row r="58" spans="1:17" ht="15.75" thickBot="1" x14ac:dyDescent="0.3">
      <c r="A58" s="62" t="str">
        <f>"246601"</f>
        <v>246601</v>
      </c>
      <c r="B58" s="60" t="s">
        <v>50</v>
      </c>
      <c r="C58" s="60">
        <v>168615</v>
      </c>
      <c r="D58" s="60">
        <v>140646</v>
      </c>
      <c r="E58" s="60">
        <v>140220</v>
      </c>
      <c r="F58" s="60">
        <v>426</v>
      </c>
      <c r="G58" s="60">
        <v>423</v>
      </c>
      <c r="H58" s="60">
        <v>229</v>
      </c>
      <c r="I58" s="60">
        <v>20</v>
      </c>
      <c r="J58" s="60">
        <v>174</v>
      </c>
      <c r="K58" s="60">
        <v>3</v>
      </c>
      <c r="L58" s="60">
        <v>1179</v>
      </c>
      <c r="M58" s="60">
        <v>287</v>
      </c>
      <c r="N58" s="60">
        <v>718</v>
      </c>
      <c r="O58" s="60">
        <v>174</v>
      </c>
      <c r="P58" s="60">
        <v>0</v>
      </c>
      <c r="Q58" s="63">
        <v>0</v>
      </c>
    </row>
    <row r="59" spans="1:17" ht="15.75" thickBot="1" x14ac:dyDescent="0.3">
      <c r="A59" s="27" t="s">
        <v>46</v>
      </c>
      <c r="B59" s="28"/>
      <c r="C59" s="28"/>
      <c r="D59" s="28"/>
      <c r="E59" s="28"/>
      <c r="F59" s="28"/>
      <c r="G59" s="28"/>
      <c r="H59" s="28"/>
      <c r="I59" s="28"/>
      <c r="J59" s="28"/>
      <c r="K59" s="28"/>
      <c r="L59" s="28"/>
      <c r="M59" s="28"/>
      <c r="N59" s="28"/>
      <c r="O59" s="28"/>
      <c r="P59" s="28"/>
      <c r="Q59" s="29"/>
    </row>
    <row r="60" spans="1:17" ht="15.75" thickBot="1" x14ac:dyDescent="0.3">
      <c r="A60" s="62" t="str">
        <f>"246801"</f>
        <v>246801</v>
      </c>
      <c r="B60" s="60" t="s">
        <v>51</v>
      </c>
      <c r="C60" s="60">
        <v>87780</v>
      </c>
      <c r="D60" s="60">
        <v>73032</v>
      </c>
      <c r="E60" s="60">
        <v>72872</v>
      </c>
      <c r="F60" s="60">
        <v>160</v>
      </c>
      <c r="G60" s="60">
        <v>159</v>
      </c>
      <c r="H60" s="60">
        <v>101</v>
      </c>
      <c r="I60" s="60">
        <v>4</v>
      </c>
      <c r="J60" s="60">
        <v>54</v>
      </c>
      <c r="K60" s="60">
        <v>1</v>
      </c>
      <c r="L60" s="60">
        <v>480</v>
      </c>
      <c r="M60" s="60">
        <v>181</v>
      </c>
      <c r="N60" s="60">
        <v>245</v>
      </c>
      <c r="O60" s="60">
        <v>54</v>
      </c>
      <c r="P60" s="60">
        <v>0</v>
      </c>
      <c r="Q60" s="63">
        <v>0</v>
      </c>
    </row>
    <row r="61" spans="1:17" ht="15.75" thickBot="1" x14ac:dyDescent="0.3">
      <c r="A61" s="27" t="s">
        <v>46</v>
      </c>
      <c r="B61" s="28"/>
      <c r="C61" s="28"/>
      <c r="D61" s="28"/>
      <c r="E61" s="28"/>
      <c r="F61" s="28"/>
      <c r="G61" s="28"/>
      <c r="H61" s="28"/>
      <c r="I61" s="28"/>
      <c r="J61" s="28"/>
      <c r="K61" s="28"/>
      <c r="L61" s="28"/>
      <c r="M61" s="28"/>
      <c r="N61" s="28"/>
      <c r="O61" s="28"/>
      <c r="P61" s="28"/>
      <c r="Q61" s="29"/>
    </row>
    <row r="62" spans="1:17" ht="15.75" thickBot="1" x14ac:dyDescent="0.3">
      <c r="A62" s="62" t="str">
        <f>"246901"</f>
        <v>246901</v>
      </c>
      <c r="B62" s="60" t="s">
        <v>52</v>
      </c>
      <c r="C62" s="60">
        <v>272254</v>
      </c>
      <c r="D62" s="60">
        <v>230559</v>
      </c>
      <c r="E62" s="60">
        <v>230206</v>
      </c>
      <c r="F62" s="60">
        <v>353</v>
      </c>
      <c r="G62" s="60">
        <v>349</v>
      </c>
      <c r="H62" s="60">
        <v>241</v>
      </c>
      <c r="I62" s="60">
        <v>1</v>
      </c>
      <c r="J62" s="60">
        <v>107</v>
      </c>
      <c r="K62" s="60">
        <v>4</v>
      </c>
      <c r="L62" s="60">
        <v>2126</v>
      </c>
      <c r="M62" s="60">
        <v>467</v>
      </c>
      <c r="N62" s="60">
        <v>1552</v>
      </c>
      <c r="O62" s="60">
        <v>107</v>
      </c>
      <c r="P62" s="60">
        <v>0</v>
      </c>
      <c r="Q62" s="63">
        <v>0</v>
      </c>
    </row>
    <row r="63" spans="1:17" ht="15.75" thickBot="1" x14ac:dyDescent="0.3">
      <c r="A63" s="27" t="s">
        <v>46</v>
      </c>
      <c r="B63" s="28"/>
      <c r="C63" s="28"/>
      <c r="D63" s="28"/>
      <c r="E63" s="28"/>
      <c r="F63" s="28"/>
      <c r="G63" s="28"/>
      <c r="H63" s="28"/>
      <c r="I63" s="28"/>
      <c r="J63" s="28"/>
      <c r="K63" s="28"/>
      <c r="L63" s="28"/>
      <c r="M63" s="28"/>
      <c r="N63" s="28"/>
      <c r="O63" s="28"/>
      <c r="P63" s="28"/>
      <c r="Q63" s="29"/>
    </row>
    <row r="64" spans="1:17" ht="15.75" thickBot="1" x14ac:dyDescent="0.3">
      <c r="A64" s="62" t="str">
        <f>"247001"</f>
        <v>247001</v>
      </c>
      <c r="B64" s="60" t="s">
        <v>53</v>
      </c>
      <c r="C64" s="60">
        <v>69666</v>
      </c>
      <c r="D64" s="60">
        <v>57182</v>
      </c>
      <c r="E64" s="60">
        <v>56986</v>
      </c>
      <c r="F64" s="60">
        <v>196</v>
      </c>
      <c r="G64" s="60">
        <v>195</v>
      </c>
      <c r="H64" s="60">
        <v>91</v>
      </c>
      <c r="I64" s="60">
        <v>21</v>
      </c>
      <c r="J64" s="60">
        <v>83</v>
      </c>
      <c r="K64" s="60">
        <v>1</v>
      </c>
      <c r="L64" s="60">
        <v>416</v>
      </c>
      <c r="M64" s="60">
        <v>117</v>
      </c>
      <c r="N64" s="60">
        <v>216</v>
      </c>
      <c r="O64" s="60">
        <v>83</v>
      </c>
      <c r="P64" s="60">
        <v>0</v>
      </c>
      <c r="Q64" s="63">
        <v>0</v>
      </c>
    </row>
    <row r="65" spans="1:17" ht="15.75" thickBot="1" x14ac:dyDescent="0.3">
      <c r="A65" s="27" t="s">
        <v>46</v>
      </c>
      <c r="B65" s="28"/>
      <c r="C65" s="28"/>
      <c r="D65" s="28"/>
      <c r="E65" s="28"/>
      <c r="F65" s="28"/>
      <c r="G65" s="28"/>
      <c r="H65" s="28"/>
      <c r="I65" s="28"/>
      <c r="J65" s="28"/>
      <c r="K65" s="28"/>
      <c r="L65" s="28"/>
      <c r="M65" s="28"/>
      <c r="N65" s="28"/>
      <c r="O65" s="28"/>
      <c r="P65" s="28"/>
      <c r="Q65" s="29"/>
    </row>
    <row r="66" spans="1:17" ht="15.75" thickBot="1" x14ac:dyDescent="0.3">
      <c r="A66" s="62" t="str">
        <f>"247101"</f>
        <v>247101</v>
      </c>
      <c r="B66" s="60" t="s">
        <v>54</v>
      </c>
      <c r="C66" s="60">
        <v>52301</v>
      </c>
      <c r="D66" s="60">
        <v>43524</v>
      </c>
      <c r="E66" s="60">
        <v>43484</v>
      </c>
      <c r="F66" s="60">
        <v>40</v>
      </c>
      <c r="G66" s="60">
        <v>40</v>
      </c>
      <c r="H66" s="60">
        <v>23</v>
      </c>
      <c r="I66" s="60">
        <v>5</v>
      </c>
      <c r="J66" s="60">
        <v>12</v>
      </c>
      <c r="K66" s="60">
        <v>0</v>
      </c>
      <c r="L66" s="60">
        <v>234</v>
      </c>
      <c r="M66" s="60">
        <v>116</v>
      </c>
      <c r="N66" s="60">
        <v>106</v>
      </c>
      <c r="O66" s="60">
        <v>12</v>
      </c>
      <c r="P66" s="60">
        <v>0</v>
      </c>
      <c r="Q66" s="63">
        <v>0</v>
      </c>
    </row>
    <row r="67" spans="1:17" ht="15.75" thickBot="1" x14ac:dyDescent="0.3">
      <c r="A67" s="27" t="s">
        <v>46</v>
      </c>
      <c r="B67" s="28"/>
      <c r="C67" s="28"/>
      <c r="D67" s="28"/>
      <c r="E67" s="28"/>
      <c r="F67" s="28"/>
      <c r="G67" s="28"/>
      <c r="H67" s="28"/>
      <c r="I67" s="28"/>
      <c r="J67" s="28"/>
      <c r="K67" s="28"/>
      <c r="L67" s="28"/>
      <c r="M67" s="28"/>
      <c r="N67" s="28"/>
      <c r="O67" s="28"/>
      <c r="P67" s="28"/>
      <c r="Q67" s="29"/>
    </row>
    <row r="68" spans="1:17" ht="15.75" thickBot="1" x14ac:dyDescent="0.3">
      <c r="A68" s="62" t="str">
        <f>"247201"</f>
        <v>247201</v>
      </c>
      <c r="B68" s="60" t="s">
        <v>55</v>
      </c>
      <c r="C68" s="60">
        <v>130841</v>
      </c>
      <c r="D68" s="60">
        <v>107437</v>
      </c>
      <c r="E68" s="60">
        <v>107338</v>
      </c>
      <c r="F68" s="60">
        <v>99</v>
      </c>
      <c r="G68" s="60">
        <v>97</v>
      </c>
      <c r="H68" s="60">
        <v>58</v>
      </c>
      <c r="I68" s="60">
        <v>8</v>
      </c>
      <c r="J68" s="60">
        <v>31</v>
      </c>
      <c r="K68" s="60">
        <v>2</v>
      </c>
      <c r="L68" s="60">
        <v>660</v>
      </c>
      <c r="M68" s="60">
        <v>274</v>
      </c>
      <c r="N68" s="60">
        <v>355</v>
      </c>
      <c r="O68" s="60">
        <v>31</v>
      </c>
      <c r="P68" s="60">
        <v>0</v>
      </c>
      <c r="Q68" s="63">
        <v>0</v>
      </c>
    </row>
    <row r="69" spans="1:17" ht="15.75" thickBot="1" x14ac:dyDescent="0.3">
      <c r="A69" s="27" t="s">
        <v>46</v>
      </c>
      <c r="B69" s="28"/>
      <c r="C69" s="28"/>
      <c r="D69" s="28"/>
      <c r="E69" s="28"/>
      <c r="F69" s="28"/>
      <c r="G69" s="28"/>
      <c r="H69" s="28"/>
      <c r="I69" s="28"/>
      <c r="J69" s="28"/>
      <c r="K69" s="28"/>
      <c r="L69" s="28"/>
      <c r="M69" s="28"/>
      <c r="N69" s="28"/>
      <c r="O69" s="28"/>
      <c r="P69" s="28"/>
      <c r="Q69" s="29"/>
    </row>
    <row r="70" spans="1:17" ht="15.75" thickBot="1" x14ac:dyDescent="0.3">
      <c r="A70" s="62" t="str">
        <f>"247401"</f>
        <v>247401</v>
      </c>
      <c r="B70" s="60" t="s">
        <v>56</v>
      </c>
      <c r="C70" s="60">
        <v>62624</v>
      </c>
      <c r="D70" s="60">
        <v>52117</v>
      </c>
      <c r="E70" s="60">
        <v>52005</v>
      </c>
      <c r="F70" s="60">
        <v>112</v>
      </c>
      <c r="G70" s="60">
        <v>112</v>
      </c>
      <c r="H70" s="60">
        <v>81</v>
      </c>
      <c r="I70" s="60">
        <v>10</v>
      </c>
      <c r="J70" s="60">
        <v>21</v>
      </c>
      <c r="K70" s="60">
        <v>0</v>
      </c>
      <c r="L70" s="60">
        <v>408</v>
      </c>
      <c r="M70" s="60">
        <v>185</v>
      </c>
      <c r="N70" s="60">
        <v>202</v>
      </c>
      <c r="O70" s="60">
        <v>21</v>
      </c>
      <c r="P70" s="60">
        <v>0</v>
      </c>
      <c r="Q70" s="63">
        <v>0</v>
      </c>
    </row>
    <row r="71" spans="1:17" ht="15.75" thickBot="1" x14ac:dyDescent="0.3">
      <c r="A71" s="27" t="s">
        <v>46</v>
      </c>
      <c r="B71" s="28"/>
      <c r="C71" s="28"/>
      <c r="D71" s="28"/>
      <c r="E71" s="28"/>
      <c r="F71" s="28"/>
      <c r="G71" s="28"/>
      <c r="H71" s="28"/>
      <c r="I71" s="28"/>
      <c r="J71" s="28"/>
      <c r="K71" s="28"/>
      <c r="L71" s="28"/>
      <c r="M71" s="28"/>
      <c r="N71" s="28"/>
      <c r="O71" s="28"/>
      <c r="P71" s="28"/>
      <c r="Q71" s="29"/>
    </row>
    <row r="72" spans="1:17" ht="15.75" thickBot="1" x14ac:dyDescent="0.3">
      <c r="A72" s="62" t="str">
        <f>"247501"</f>
        <v>247501</v>
      </c>
      <c r="B72" s="60" t="s">
        <v>57</v>
      </c>
      <c r="C72" s="60">
        <v>191081</v>
      </c>
      <c r="D72" s="60">
        <v>163165</v>
      </c>
      <c r="E72" s="60">
        <v>162713</v>
      </c>
      <c r="F72" s="60">
        <v>452</v>
      </c>
      <c r="G72" s="60">
        <v>452</v>
      </c>
      <c r="H72" s="60">
        <v>217</v>
      </c>
      <c r="I72" s="60">
        <v>16</v>
      </c>
      <c r="J72" s="60">
        <v>219</v>
      </c>
      <c r="K72" s="60">
        <v>0</v>
      </c>
      <c r="L72" s="60">
        <v>1828</v>
      </c>
      <c r="M72" s="60">
        <v>360</v>
      </c>
      <c r="N72" s="60">
        <v>1249</v>
      </c>
      <c r="O72" s="60">
        <v>219</v>
      </c>
      <c r="P72" s="60">
        <v>0</v>
      </c>
      <c r="Q72" s="63">
        <v>0</v>
      </c>
    </row>
    <row r="73" spans="1:17" ht="15.75" thickBot="1" x14ac:dyDescent="0.3">
      <c r="A73" s="27" t="s">
        <v>46</v>
      </c>
      <c r="B73" s="28"/>
      <c r="C73" s="28"/>
      <c r="D73" s="28"/>
      <c r="E73" s="28"/>
      <c r="F73" s="28"/>
      <c r="G73" s="28"/>
      <c r="H73" s="28"/>
      <c r="I73" s="28"/>
      <c r="J73" s="28"/>
      <c r="K73" s="28"/>
      <c r="L73" s="28"/>
      <c r="M73" s="28"/>
      <c r="N73" s="28"/>
      <c r="O73" s="28"/>
      <c r="P73" s="28"/>
      <c r="Q73" s="29"/>
    </row>
    <row r="74" spans="1:17" ht="15.75" thickBot="1" x14ac:dyDescent="0.3">
      <c r="A74" s="62" t="str">
        <f>"247601"</f>
        <v>247601</v>
      </c>
      <c r="B74" s="60" t="s">
        <v>58</v>
      </c>
      <c r="C74" s="60">
        <v>46565</v>
      </c>
      <c r="D74" s="60">
        <v>38438</v>
      </c>
      <c r="E74" s="60">
        <v>38365</v>
      </c>
      <c r="F74" s="60">
        <v>73</v>
      </c>
      <c r="G74" s="60">
        <v>73</v>
      </c>
      <c r="H74" s="60">
        <v>50</v>
      </c>
      <c r="I74" s="60">
        <v>9</v>
      </c>
      <c r="J74" s="60">
        <v>14</v>
      </c>
      <c r="K74" s="60">
        <v>0</v>
      </c>
      <c r="L74" s="60">
        <v>260</v>
      </c>
      <c r="M74" s="60">
        <v>121</v>
      </c>
      <c r="N74" s="60">
        <v>125</v>
      </c>
      <c r="O74" s="60">
        <v>14</v>
      </c>
      <c r="P74" s="60">
        <v>0</v>
      </c>
      <c r="Q74" s="63">
        <v>0</v>
      </c>
    </row>
    <row r="75" spans="1:17" ht="15.75" thickBot="1" x14ac:dyDescent="0.3">
      <c r="A75" s="27" t="s">
        <v>46</v>
      </c>
      <c r="B75" s="28"/>
      <c r="C75" s="28"/>
      <c r="D75" s="28"/>
      <c r="E75" s="28"/>
      <c r="F75" s="28"/>
      <c r="G75" s="28"/>
      <c r="H75" s="28"/>
      <c r="I75" s="28"/>
      <c r="J75" s="28"/>
      <c r="K75" s="28"/>
      <c r="L75" s="28"/>
      <c r="M75" s="28"/>
      <c r="N75" s="28"/>
      <c r="O75" s="28"/>
      <c r="P75" s="28"/>
      <c r="Q75" s="29"/>
    </row>
    <row r="76" spans="1:17" ht="15.75" thickBot="1" x14ac:dyDescent="0.3">
      <c r="A76" s="62" t="str">
        <f>"247701"</f>
        <v>247701</v>
      </c>
      <c r="B76" s="60" t="s">
        <v>59</v>
      </c>
      <c r="C76" s="60">
        <v>121206</v>
      </c>
      <c r="D76" s="60">
        <v>99415</v>
      </c>
      <c r="E76" s="60">
        <v>99140</v>
      </c>
      <c r="F76" s="60">
        <v>275</v>
      </c>
      <c r="G76" s="60">
        <v>274</v>
      </c>
      <c r="H76" s="60">
        <v>162</v>
      </c>
      <c r="I76" s="60">
        <v>30</v>
      </c>
      <c r="J76" s="60">
        <v>82</v>
      </c>
      <c r="K76" s="60">
        <v>1</v>
      </c>
      <c r="L76" s="60">
        <v>689</v>
      </c>
      <c r="M76" s="60">
        <v>178</v>
      </c>
      <c r="N76" s="60">
        <v>429</v>
      </c>
      <c r="O76" s="60">
        <v>82</v>
      </c>
      <c r="P76" s="60">
        <v>0</v>
      </c>
      <c r="Q76" s="63">
        <v>0</v>
      </c>
    </row>
    <row r="77" spans="1:17" ht="15.75" thickBot="1" x14ac:dyDescent="0.3">
      <c r="A77" s="27" t="s">
        <v>46</v>
      </c>
      <c r="B77" s="28"/>
      <c r="C77" s="28"/>
      <c r="D77" s="28"/>
      <c r="E77" s="28"/>
      <c r="F77" s="28"/>
      <c r="G77" s="28"/>
      <c r="H77" s="28"/>
      <c r="I77" s="28"/>
      <c r="J77" s="28"/>
      <c r="K77" s="28"/>
      <c r="L77" s="28"/>
      <c r="M77" s="28"/>
      <c r="N77" s="28"/>
      <c r="O77" s="28"/>
      <c r="P77" s="28"/>
      <c r="Q77" s="29"/>
    </row>
    <row r="78" spans="1:17" x14ac:dyDescent="0.25">
      <c r="A78" s="64" t="str">
        <f>"247801"</f>
        <v>247801</v>
      </c>
      <c r="B78" s="61" t="s">
        <v>60</v>
      </c>
      <c r="C78" s="61">
        <v>158036</v>
      </c>
      <c r="D78" s="61">
        <v>131617</v>
      </c>
      <c r="E78" s="61">
        <v>131470</v>
      </c>
      <c r="F78" s="61">
        <v>147</v>
      </c>
      <c r="G78" s="61">
        <v>147</v>
      </c>
      <c r="H78" s="61">
        <v>79</v>
      </c>
      <c r="I78" s="61">
        <v>9</v>
      </c>
      <c r="J78" s="61">
        <v>59</v>
      </c>
      <c r="K78" s="61">
        <v>0</v>
      </c>
      <c r="L78" s="61">
        <v>799</v>
      </c>
      <c r="M78" s="61">
        <v>283</v>
      </c>
      <c r="N78" s="61">
        <v>457</v>
      </c>
      <c r="O78" s="61">
        <v>59</v>
      </c>
      <c r="P78" s="61">
        <v>0</v>
      </c>
      <c r="Q78" s="65">
        <v>0</v>
      </c>
    </row>
    <row r="79" spans="1:17" ht="15.75" thickBot="1" x14ac:dyDescent="0.3">
      <c r="A79" s="71" t="s">
        <v>61</v>
      </c>
      <c r="B79" s="72"/>
      <c r="C79" s="66">
        <f>SUM(C52:C78)+C40+C34+C24+C15+C6</f>
        <v>2284246</v>
      </c>
      <c r="D79" s="66">
        <f t="shared" ref="D79:P79" si="5">SUM(D52:D78)+D40+D34+D24+D15+D6</f>
        <v>1903647</v>
      </c>
      <c r="E79" s="66">
        <f t="shared" si="5"/>
        <v>1898288</v>
      </c>
      <c r="F79" s="66">
        <f t="shared" si="5"/>
        <v>5359</v>
      </c>
      <c r="G79" s="66">
        <f t="shared" si="5"/>
        <v>5342</v>
      </c>
      <c r="H79" s="66">
        <f t="shared" si="5"/>
        <v>3682</v>
      </c>
      <c r="I79" s="66">
        <f t="shared" si="5"/>
        <v>254</v>
      </c>
      <c r="J79" s="66">
        <f t="shared" si="5"/>
        <v>1406</v>
      </c>
      <c r="K79" s="66">
        <f t="shared" si="5"/>
        <v>17</v>
      </c>
      <c r="L79" s="66">
        <f t="shared" si="5"/>
        <v>14565</v>
      </c>
      <c r="M79" s="66">
        <f t="shared" si="5"/>
        <v>4533</v>
      </c>
      <c r="N79" s="66">
        <f t="shared" si="5"/>
        <v>8626</v>
      </c>
      <c r="O79" s="66">
        <f t="shared" si="5"/>
        <v>1406</v>
      </c>
      <c r="P79" s="66">
        <f t="shared" si="5"/>
        <v>0</v>
      </c>
      <c r="Q79" s="56">
        <v>0</v>
      </c>
    </row>
    <row r="81" spans="1:17" ht="25.5" customHeight="1" x14ac:dyDescent="0.25">
      <c r="A81" s="67" t="s">
        <v>83</v>
      </c>
      <c r="B81" s="67"/>
      <c r="C81" s="67"/>
      <c r="D81" s="67"/>
      <c r="E81" s="67"/>
      <c r="F81" s="67"/>
      <c r="G81" s="67"/>
      <c r="H81" s="67"/>
      <c r="I81" s="67"/>
      <c r="J81" s="67"/>
      <c r="K81" s="67"/>
      <c r="L81" s="67"/>
      <c r="M81" s="67"/>
      <c r="N81" s="67"/>
      <c r="O81" s="67"/>
      <c r="P81" s="67"/>
      <c r="Q81" s="67"/>
    </row>
    <row r="82" spans="1:17" ht="42" customHeight="1" x14ac:dyDescent="0.25">
      <c r="A82" s="67" t="s">
        <v>84</v>
      </c>
      <c r="B82" s="67"/>
      <c r="C82" s="67"/>
      <c r="D82" s="67"/>
      <c r="E82" s="67"/>
      <c r="F82" s="67"/>
      <c r="G82" s="67"/>
      <c r="H82" s="67"/>
      <c r="I82" s="67"/>
      <c r="J82" s="67"/>
      <c r="K82" s="67"/>
      <c r="L82" s="67"/>
      <c r="M82" s="67"/>
      <c r="N82" s="67"/>
      <c r="O82" s="67"/>
      <c r="P82" s="67"/>
      <c r="Q82" s="67"/>
    </row>
    <row r="83" spans="1:17" x14ac:dyDescent="0.25">
      <c r="A83" s="68" t="s">
        <v>85</v>
      </c>
    </row>
    <row r="84" spans="1:17" x14ac:dyDescent="0.25">
      <c r="A84" s="68" t="s">
        <v>86</v>
      </c>
    </row>
    <row r="85" spans="1:17" x14ac:dyDescent="0.25">
      <c r="A85" t="s">
        <v>87</v>
      </c>
    </row>
    <row r="86" spans="1:17" x14ac:dyDescent="0.25">
      <c r="A86" s="69" t="s">
        <v>88</v>
      </c>
      <c r="B86" s="69"/>
      <c r="C86" s="69"/>
      <c r="D86" s="69"/>
      <c r="E86" s="69"/>
      <c r="F86" s="69"/>
      <c r="G86" s="69"/>
      <c r="H86" s="69"/>
      <c r="I86" s="69"/>
      <c r="J86" s="69"/>
      <c r="K86" s="69"/>
      <c r="L86" s="69"/>
      <c r="M86" s="69"/>
      <c r="N86" s="69"/>
      <c r="O86" s="69"/>
      <c r="P86" s="69"/>
      <c r="Q86" s="69"/>
    </row>
    <row r="87" spans="1:17" x14ac:dyDescent="0.25">
      <c r="A87" s="69" t="s">
        <v>89</v>
      </c>
      <c r="B87" s="69"/>
      <c r="C87" s="69"/>
      <c r="D87" s="69"/>
      <c r="E87" s="69"/>
      <c r="F87" s="69"/>
      <c r="G87" s="69"/>
      <c r="H87" s="69"/>
      <c r="I87" s="69"/>
      <c r="J87" s="69"/>
      <c r="K87" s="69"/>
      <c r="L87" s="69"/>
      <c r="M87" s="69"/>
      <c r="N87" s="69"/>
      <c r="O87" s="69"/>
      <c r="P87" s="69"/>
      <c r="Q87" s="69"/>
    </row>
    <row r="88" spans="1:17" x14ac:dyDescent="0.25">
      <c r="A88" s="70" t="s">
        <v>90</v>
      </c>
      <c r="B88" s="70"/>
      <c r="C88" s="70"/>
      <c r="D88" s="70"/>
      <c r="E88" s="70"/>
      <c r="F88" s="70"/>
      <c r="G88" s="70"/>
      <c r="H88" s="70"/>
      <c r="I88" s="70"/>
      <c r="J88" s="70"/>
      <c r="K88" s="70"/>
      <c r="L88" s="70"/>
      <c r="M88" s="70"/>
      <c r="N88" s="70"/>
      <c r="O88" s="70"/>
      <c r="P88" s="70"/>
      <c r="Q88" s="70"/>
    </row>
    <row r="89" spans="1:17" ht="31.5" customHeight="1" x14ac:dyDescent="0.25">
      <c r="A89" s="70" t="s">
        <v>91</v>
      </c>
      <c r="B89" s="70"/>
      <c r="C89" s="70"/>
      <c r="D89" s="70"/>
      <c r="E89" s="70"/>
      <c r="F89" s="70"/>
      <c r="G89" s="70"/>
      <c r="H89" s="70"/>
      <c r="I89" s="70"/>
      <c r="J89" s="70"/>
      <c r="K89" s="70"/>
      <c r="L89" s="70"/>
      <c r="M89" s="70"/>
      <c r="N89" s="70"/>
      <c r="O89" s="70"/>
      <c r="P89" s="70"/>
      <c r="Q89" s="70"/>
    </row>
  </sheetData>
  <mergeCells count="24">
    <mergeCell ref="A89:Q89"/>
    <mergeCell ref="A79:B79"/>
    <mergeCell ref="A40:B40"/>
    <mergeCell ref="A81:Q81"/>
    <mergeCell ref="A82:Q82"/>
    <mergeCell ref="A86:Q86"/>
    <mergeCell ref="A87:Q87"/>
    <mergeCell ref="A88:Q88"/>
    <mergeCell ref="L4:P4"/>
    <mergeCell ref="Q4:Q5"/>
    <mergeCell ref="A6:B6"/>
    <mergeCell ref="A15:B15"/>
    <mergeCell ref="A24:B24"/>
    <mergeCell ref="A34:B34"/>
    <mergeCell ref="A3:A5"/>
    <mergeCell ref="B3:B5"/>
    <mergeCell ref="C3:C5"/>
    <mergeCell ref="D3:F3"/>
    <mergeCell ref="G3:Q3"/>
    <mergeCell ref="D4:D5"/>
    <mergeCell ref="E4:E5"/>
    <mergeCell ref="F4:F5"/>
    <mergeCell ref="G4:J4"/>
    <mergeCell ref="K4:K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rejestr_wyborcow_2018_kw_1_2018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 Olejnik-Sobczyk</dc:creator>
  <cp:lastModifiedBy>Barbara Olejnik-Sobczyk</cp:lastModifiedBy>
  <dcterms:created xsi:type="dcterms:W3CDTF">2018-04-11T10:28:11Z</dcterms:created>
  <dcterms:modified xsi:type="dcterms:W3CDTF">2018-04-11T13:19:37Z</dcterms:modified>
</cp:coreProperties>
</file>