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_sobczyk\Documents\0-Rejestr wyborców\2019\"/>
    </mc:Choice>
  </mc:AlternateContent>
  <bookViews>
    <workbookView xWindow="0" yWindow="0" windowWidth="38400" windowHeight="16980"/>
  </bookViews>
  <sheets>
    <sheet name="rejestr_wyborcow_2019_kw_4_2020" sheetId="1" r:id="rId1"/>
  </sheets>
  <calcPr calcId="0"/>
</workbook>
</file>

<file path=xl/calcChain.xml><?xml version="1.0" encoding="utf-8"?>
<calcChain xmlns="http://schemas.openxmlformats.org/spreadsheetml/2006/main">
  <c r="Q66" i="1" l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7" i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</calcChain>
</file>

<file path=xl/sharedStrings.xml><?xml version="1.0" encoding="utf-8"?>
<sst xmlns="http://schemas.openxmlformats.org/spreadsheetml/2006/main" count="93" uniqueCount="92">
  <si>
    <t>Liczba mieszkańców</t>
  </si>
  <si>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</si>
  <si>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</si>
  <si>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</si>
  <si>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</si>
  <si>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</si>
  <si>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</si>
  <si>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</si>
  <si>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</si>
  <si>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</si>
  <si>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</si>
  <si>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</si>
  <si>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</si>
  <si>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</si>
  <si>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</si>
  <si>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</si>
  <si>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</si>
  <si>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</si>
  <si>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</si>
  <si>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</si>
  <si>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</si>
  <si>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</si>
  <si>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</si>
  <si>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</si>
  <si>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</si>
  <si>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</si>
  <si>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</si>
  <si>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</si>
  <si>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</si>
  <si>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</si>
  <si>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</si>
  <si>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</si>
  <si>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</si>
  <si>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</si>
  <si>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</si>
  <si>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</si>
  <si>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</si>
  <si>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</si>
  <si>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</si>
  <si>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</si>
  <si>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</si>
  <si>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</si>
  <si>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</si>
  <si>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</si>
  <si>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</si>
  <si>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</si>
  <si>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Miasto na prawach powiatu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</si>
  <si>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</si>
  <si>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</si>
  <si>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</si>
  <si>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</si>
  <si>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</si>
  <si>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</si>
  <si>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</si>
  <si>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</si>
  <si>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</si>
  <si>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</si>
  <si>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Sosnowiec</t>
  </si>
  <si>
    <t>m. Świętochłowice</t>
  </si>
  <si>
    <t>m. Tychy</t>
  </si>
  <si>
    <t>m. Zabrze</t>
  </si>
  <si>
    <t>Suma</t>
  </si>
  <si>
    <t>Delegatura w Katowicach</t>
  </si>
  <si>
    <t>Kod teryt.</t>
  </si>
  <si>
    <t>Nazwa jednostki</t>
  </si>
  <si>
    <t>Liczba wyborców ujętych w rejestrze wyborców</t>
  </si>
  <si>
    <t>Informacje dodatkowe</t>
  </si>
  <si>
    <t>ogółem</t>
  </si>
  <si>
    <t>wpisanych z urzędu</t>
  </si>
  <si>
    <t>wpisanych na wniosek</t>
  </si>
  <si>
    <t>O dopisaniu</t>
  </si>
  <si>
    <t>część B</t>
  </si>
  <si>
    <t>O skreśleniu - część A</t>
  </si>
  <si>
    <t>O skreśleniu - część B</t>
  </si>
  <si>
    <t>art. 19 § 1*)</t>
  </si>
  <si>
    <t>art. 19 § 2*)</t>
  </si>
  <si>
    <t>art. 19 § 3*)</t>
  </si>
  <si>
    <t>ogółem § 6</t>
  </si>
  <si>
    <t>§ 6 ust. 1 pkt 1 i ust. 2*)</t>
  </si>
  <si>
    <t>§ 6 ust. 1 pkt 2*)</t>
  </si>
  <si>
    <t>§ 6 ust. 1 pkt 3*)</t>
  </si>
  <si>
    <t>§ 6 ust. 2</t>
  </si>
  <si>
    <t>Stan rejestru wyborców na dzień 31.12.2019 r.</t>
  </si>
  <si>
    <t>art. 19 § 1 Kodeksu wyborczego*) - dane dotyczące wyborców stale zamieszkałych na obszarze gminy bez zameldowania na pobyt stały,</t>
  </si>
  <si>
    <t>art. 19 § 2 Kodeksu wyborczego*) - dane dotyczące wyborców nigdzie niezamieszkałych, stale przebywających na obszarze gminy,</t>
  </si>
  <si>
    <t>art. 19 § 3 Kodeksu wyborczego*) - dane dotyczące wyborców zamieszkałych na obszarze gminy pod innym adresem niż adres ich zameldowania na pobyt stały,</t>
  </si>
  <si>
    <t>§ 6 ust. 1 pkt 1 rozporządzenia**) - dane dotyczące osób, co do których otrzymano zawiadomienie o pozbawieniu prawa wybierania (cześć A - obywatele polscy, część B - obywatele państw UE)</t>
  </si>
  <si>
    <t>§ 6 ust. 1 pkt 2 rozporządzenia**) - dane dotyczące wyborców wpisanych do rejestru wyborców w innej gminie  (cześć A - obywatele polscy, część B - obywatele państw UE),</t>
  </si>
  <si>
    <t>§ 6 ust. 1 pkt 3 rozporządzenia**) - dane dotyczące wyborców wpisanych do rejestru wyborców w tej samej gminie, ale zamieszkałych pod innym adresem niż adres ich zameldowania na pobyt stały  (cześć A - obywatele polscy, część B - obywatele państw UE),</t>
  </si>
  <si>
    <t xml:space="preserve">§6  ust. 2 rozporządzenia**) - dane dotyczace wyborców w części A rejestru wyborców, o których mowa w art. 19 § 1 i 2 Kodeksu wyborczego, co do których otrzymano zawiadomienie o pozbawieniu prawa wybierania albo informację o pozbawieniu prawa wybierania </t>
  </si>
  <si>
    <t>*) Ustawy z dnia 5 stycznia 2011 r. - Kodeks wyborczy (Dz.U. z 2019 r. poz. 684, 1504)</t>
  </si>
  <si>
    <t>**) Rozporządzenia Ministra Spraw Wewnętrznych i Administracji z dnia 27 lipca 2011 r. w sprawie rejestru wyborców oraz trybu przekazywania przez Rzeczpospolitą Polską innym państwom członkowskim Unii Europejskiej danych zawartych w tym rejestrze (Dz.U. z 2017 r. poz. 1316 z późn. zm.)
na kartach dodatkowych umieszcza się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</si>
</sst>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1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10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/>
    </xf>
    <xf numFmtId="0" fontId="20" fillId="33" borderId="17" xfId="0" applyFont="1" applyFill="1" applyBorder="1" applyAlignment="1" applyProtection="1">
      <alignment horizontal="center" vertical="center"/>
    </xf>
    <xf numFmtId="0" fontId="20" fillId="33" borderId="18" xfId="0" applyFont="1" applyFill="1" applyBorder="1" applyAlignment="1" applyProtection="1">
      <alignment horizontal="center" vertical="center"/>
    </xf>
    <xf numFmtId="0" fontId="20" fillId="34" borderId="19" xfId="0" applyFont="1" applyFill="1" applyBorder="1" applyAlignment="1" applyProtection="1">
      <alignment horizontal="center" vertical="center" wrapText="1"/>
    </xf>
    <xf numFmtId="0" fontId="20" fillId="35" borderId="20" xfId="0" applyFont="1" applyFill="1" applyBorder="1" applyAlignment="1" applyProtection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</xf>
    <xf numFmtId="0" fontId="20" fillId="35" borderId="22" xfId="0" applyFont="1" applyFill="1" applyBorder="1" applyAlignment="1" applyProtection="1">
      <alignment horizontal="center" vertical="center"/>
    </xf>
    <xf numFmtId="0" fontId="20" fillId="35" borderId="23" xfId="0" applyFont="1" applyFill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center" vertical="center"/>
    </xf>
    <xf numFmtId="0" fontId="21" fillId="33" borderId="24" xfId="0" applyFont="1" applyFill="1" applyBorder="1" applyAlignment="1" applyProtection="1">
      <alignment horizontal="center" vertical="center"/>
    </xf>
    <xf numFmtId="0" fontId="21" fillId="33" borderId="25" xfId="0" applyFont="1" applyFill="1" applyBorder="1" applyAlignment="1" applyProtection="1">
      <alignment horizontal="center" vertical="center" wrapText="1"/>
    </xf>
    <xf numFmtId="0" fontId="20" fillId="34" borderId="26" xfId="0" applyFont="1" applyFill="1" applyBorder="1" applyAlignment="1" applyProtection="1">
      <alignment horizontal="center" vertical="center" wrapText="1"/>
    </xf>
    <xf numFmtId="0" fontId="21" fillId="35" borderId="27" xfId="0" applyFont="1" applyFill="1" applyBorder="1" applyAlignment="1" applyProtection="1">
      <alignment horizontal="center" vertical="center" wrapText="1"/>
    </xf>
    <xf numFmtId="0" fontId="21" fillId="35" borderId="28" xfId="0" applyFont="1" applyFill="1" applyBorder="1" applyAlignment="1" applyProtection="1">
      <alignment horizontal="center" vertical="center" wrapText="1"/>
    </xf>
    <xf numFmtId="0" fontId="20" fillId="35" borderId="29" xfId="0" applyFont="1" applyFill="1" applyBorder="1" applyAlignment="1" applyProtection="1">
      <alignment horizontal="center" vertical="center" wrapText="1"/>
    </xf>
    <xf numFmtId="0" fontId="16" fillId="36" borderId="30" xfId="0" applyFont="1" applyFill="1" applyBorder="1" applyAlignment="1">
      <alignment horizontal="left"/>
    </xf>
    <xf numFmtId="0" fontId="16" fillId="36" borderId="31" xfId="0" applyFont="1" applyFill="1" applyBorder="1" applyAlignment="1">
      <alignment horizontal="left"/>
    </xf>
    <xf numFmtId="0" fontId="0" fillId="0" borderId="32" xfId="0" applyBorder="1"/>
    <xf numFmtId="3" fontId="0" fillId="0" borderId="32" xfId="0" applyNumberFormat="1" applyBorder="1"/>
    <xf numFmtId="0" fontId="0" fillId="0" borderId="33" xfId="0" applyBorder="1"/>
    <xf numFmtId="3" fontId="0" fillId="0" borderId="33" xfId="0" applyNumberFormat="1" applyBorder="1"/>
    <xf numFmtId="0" fontId="16" fillId="36" borderId="34" xfId="0" applyFont="1" applyFill="1" applyBorder="1" applyAlignment="1">
      <alignment horizontal="left"/>
    </xf>
    <xf numFmtId="0" fontId="16" fillId="36" borderId="35" xfId="0" applyFont="1" applyFill="1" applyBorder="1" applyAlignment="1">
      <alignment horizontal="left"/>
    </xf>
    <xf numFmtId="3" fontId="16" fillId="36" borderId="35" xfId="0" applyNumberFormat="1" applyFont="1" applyFill="1" applyBorder="1"/>
    <xf numFmtId="3" fontId="16" fillId="36" borderId="36" xfId="0" applyNumberFormat="1" applyFont="1" applyFill="1" applyBorder="1"/>
    <xf numFmtId="0" fontId="0" fillId="0" borderId="37" xfId="0" applyBorder="1"/>
    <xf numFmtId="3" fontId="0" fillId="0" borderId="37" xfId="0" applyNumberFormat="1" applyBorder="1"/>
    <xf numFmtId="0" fontId="16" fillId="36" borderId="34" xfId="0" applyFont="1" applyFill="1" applyBorder="1" applyAlignment="1">
      <alignment horizontal="center"/>
    </xf>
    <xf numFmtId="0" fontId="16" fillId="36" borderId="35" xfId="0" applyFont="1" applyFill="1" applyBorder="1" applyAlignment="1">
      <alignment horizontal="center"/>
    </xf>
    <xf numFmtId="0" fontId="16" fillId="36" borderId="32" xfId="0" applyFont="1" applyFill="1" applyBorder="1" applyAlignment="1">
      <alignment horizontal="left"/>
    </xf>
    <xf numFmtId="3" fontId="16" fillId="36" borderId="32" xfId="0" applyNumberFormat="1" applyFont="1" applyFill="1" applyBorder="1"/>
    <xf numFmtId="0" fontId="16" fillId="36" borderId="12" xfId="0" applyFont="1" applyFill="1" applyBorder="1" applyAlignment="1">
      <alignment horizontal="left"/>
    </xf>
    <xf numFmtId="0" fontId="16" fillId="36" borderId="13" xfId="0" applyFont="1" applyFill="1" applyBorder="1" applyAlignment="1">
      <alignment horizontal="left"/>
    </xf>
    <xf numFmtId="0" fontId="16" fillId="36" borderId="14" xfId="0" applyFont="1" applyFill="1" applyBorder="1" applyAlignment="1">
      <alignment horizontal="left"/>
    </xf>
    <xf numFmtId="0" fontId="16" fillId="36" borderId="38" xfId="0" applyFont="1" applyFill="1" applyBorder="1" applyAlignment="1">
      <alignment horizontal="left"/>
    </xf>
    <xf numFmtId="0" fontId="16" fillId="36" borderId="39" xfId="0" applyFont="1" applyFill="1" applyBorder="1" applyAlignment="1">
      <alignment horizontal="left"/>
    </xf>
    <xf numFmtId="3" fontId="16" fillId="36" borderId="41" xfId="0" applyNumberFormat="1" applyFont="1" applyFill="1" applyBorder="1"/>
    <xf numFmtId="3" fontId="16" fillId="36" borderId="40" xfId="0" applyNumberFormat="1" applyFont="1" applyFill="1" applyBorder="1"/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topLeftCell="A31" workbookViewId="0">
      <selection activeCell="R72" sqref="R72"/>
    </sheetView>
  </sheetViews>
  <sheetFormatPr defaultRowHeight="14.5" x14ac:dyDescent="0.35"/>
  <cols>
    <col min="2" max="2" width="21.08984375" bestFit="1" customWidth="1"/>
  </cols>
  <sheetData>
    <row r="1" spans="1:17" x14ac:dyDescent="0.35">
      <c r="A1" s="1" t="s">
        <v>62</v>
      </c>
      <c r="Q1" s="2" t="s">
        <v>82</v>
      </c>
    </row>
    <row r="2" spans="1:17" ht="15.75" customHeight="1" thickBot="1" x14ac:dyDescent="0.4"/>
    <row r="3" spans="1:17" ht="27" customHeight="1" thickBot="1" x14ac:dyDescent="0.4">
      <c r="A3" s="3" t="s">
        <v>63</v>
      </c>
      <c r="B3" s="4" t="s">
        <v>64</v>
      </c>
      <c r="C3" s="4" t="s">
        <v>0</v>
      </c>
      <c r="D3" s="4" t="s">
        <v>65</v>
      </c>
      <c r="E3" s="4"/>
      <c r="F3" s="4"/>
      <c r="G3" s="5" t="s">
        <v>66</v>
      </c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4.5" customHeight="1" x14ac:dyDescent="0.35">
      <c r="A4" s="8"/>
      <c r="B4" s="9"/>
      <c r="C4" s="9"/>
      <c r="D4" s="10" t="s">
        <v>67</v>
      </c>
      <c r="E4" s="9" t="s">
        <v>68</v>
      </c>
      <c r="F4" s="9" t="s">
        <v>69</v>
      </c>
      <c r="G4" s="11" t="s">
        <v>70</v>
      </c>
      <c r="H4" s="12"/>
      <c r="I4" s="12"/>
      <c r="J4" s="12"/>
      <c r="K4" s="13" t="s">
        <v>71</v>
      </c>
      <c r="L4" s="14" t="s">
        <v>72</v>
      </c>
      <c r="M4" s="15"/>
      <c r="N4" s="15"/>
      <c r="O4" s="15"/>
      <c r="P4" s="16"/>
      <c r="Q4" s="17" t="s">
        <v>73</v>
      </c>
    </row>
    <row r="5" spans="1:17" ht="30.5" thickBot="1" x14ac:dyDescent="0.4">
      <c r="A5" s="18"/>
      <c r="B5" s="19"/>
      <c r="C5" s="19"/>
      <c r="D5" s="20"/>
      <c r="E5" s="19"/>
      <c r="F5" s="19"/>
      <c r="G5" s="21" t="s">
        <v>67</v>
      </c>
      <c r="H5" s="22" t="s">
        <v>74</v>
      </c>
      <c r="I5" s="22" t="s">
        <v>75</v>
      </c>
      <c r="J5" s="22" t="s">
        <v>76</v>
      </c>
      <c r="K5" s="23"/>
      <c r="L5" s="24" t="s">
        <v>77</v>
      </c>
      <c r="M5" s="24" t="s">
        <v>78</v>
      </c>
      <c r="N5" s="24" t="s">
        <v>79</v>
      </c>
      <c r="O5" s="24" t="s">
        <v>80</v>
      </c>
      <c r="P5" s="25" t="s">
        <v>81</v>
      </c>
      <c r="Q5" s="26"/>
    </row>
    <row r="6" spans="1:17" x14ac:dyDescent="0.35">
      <c r="A6" s="27" t="s">
        <v>1</v>
      </c>
      <c r="B6" s="28"/>
      <c r="C6" s="48">
        <f>SUM(C7:C14)</f>
        <v>140817</v>
      </c>
      <c r="D6" s="48">
        <f t="shared" ref="D6:Q6" si="0">SUM(D7:D14)</f>
        <v>117639</v>
      </c>
      <c r="E6" s="48">
        <f t="shared" si="0"/>
        <v>116554</v>
      </c>
      <c r="F6" s="48">
        <f t="shared" si="0"/>
        <v>1085</v>
      </c>
      <c r="G6" s="48">
        <f t="shared" si="0"/>
        <v>1076</v>
      </c>
      <c r="H6" s="48">
        <f t="shared" si="0"/>
        <v>857</v>
      </c>
      <c r="I6" s="48">
        <f t="shared" si="0"/>
        <v>68</v>
      </c>
      <c r="J6" s="48">
        <f t="shared" si="0"/>
        <v>151</v>
      </c>
      <c r="K6" s="48">
        <f t="shared" si="0"/>
        <v>9</v>
      </c>
      <c r="L6" s="48">
        <f t="shared" si="0"/>
        <v>1381</v>
      </c>
      <c r="M6" s="48">
        <f t="shared" si="0"/>
        <v>266</v>
      </c>
      <c r="N6" s="48">
        <f t="shared" si="0"/>
        <v>964</v>
      </c>
      <c r="O6" s="48">
        <f t="shared" si="0"/>
        <v>151</v>
      </c>
      <c r="P6" s="48">
        <f t="shared" si="0"/>
        <v>0</v>
      </c>
      <c r="Q6" s="49">
        <f t="shared" si="0"/>
        <v>0</v>
      </c>
    </row>
    <row r="7" spans="1:17" x14ac:dyDescent="0.35">
      <c r="A7" s="29" t="str">
        <f>"240101"</f>
        <v>240101</v>
      </c>
      <c r="B7" s="29" t="s">
        <v>2</v>
      </c>
      <c r="C7" s="30">
        <v>52122</v>
      </c>
      <c r="D7" s="30">
        <v>43512</v>
      </c>
      <c r="E7" s="30">
        <v>43258</v>
      </c>
      <c r="F7" s="30">
        <v>254</v>
      </c>
      <c r="G7" s="30">
        <v>250</v>
      </c>
      <c r="H7" s="30">
        <v>162</v>
      </c>
      <c r="I7" s="30">
        <v>36</v>
      </c>
      <c r="J7" s="30">
        <v>52</v>
      </c>
      <c r="K7" s="30">
        <v>4</v>
      </c>
      <c r="L7" s="30">
        <v>637</v>
      </c>
      <c r="M7" s="30">
        <v>121</v>
      </c>
      <c r="N7" s="30">
        <v>464</v>
      </c>
      <c r="O7" s="30">
        <v>52</v>
      </c>
      <c r="P7" s="30">
        <v>0</v>
      </c>
      <c r="Q7" s="30">
        <v>0</v>
      </c>
    </row>
    <row r="8" spans="1:17" x14ac:dyDescent="0.35">
      <c r="A8" s="29" t="str">
        <f>"240102"</f>
        <v>240102</v>
      </c>
      <c r="B8" s="29" t="s">
        <v>3</v>
      </c>
      <c r="C8" s="30">
        <v>29782</v>
      </c>
      <c r="D8" s="30">
        <v>25188</v>
      </c>
      <c r="E8" s="30">
        <v>24940</v>
      </c>
      <c r="F8" s="30">
        <v>248</v>
      </c>
      <c r="G8" s="30">
        <v>248</v>
      </c>
      <c r="H8" s="30">
        <v>197</v>
      </c>
      <c r="I8" s="30">
        <v>6</v>
      </c>
      <c r="J8" s="30">
        <v>45</v>
      </c>
      <c r="K8" s="30">
        <v>0</v>
      </c>
      <c r="L8" s="30">
        <v>337</v>
      </c>
      <c r="M8" s="30">
        <v>60</v>
      </c>
      <c r="N8" s="30">
        <v>232</v>
      </c>
      <c r="O8" s="30">
        <v>45</v>
      </c>
      <c r="P8" s="30">
        <v>0</v>
      </c>
      <c r="Q8" s="30">
        <v>0</v>
      </c>
    </row>
    <row r="9" spans="1:17" x14ac:dyDescent="0.35">
      <c r="A9" s="29" t="str">
        <f>"240103"</f>
        <v>240103</v>
      </c>
      <c r="B9" s="29" t="s">
        <v>4</v>
      </c>
      <c r="C9" s="30">
        <v>8525</v>
      </c>
      <c r="D9" s="30">
        <v>7252</v>
      </c>
      <c r="E9" s="30">
        <v>7196</v>
      </c>
      <c r="F9" s="30">
        <v>56</v>
      </c>
      <c r="G9" s="30">
        <v>56</v>
      </c>
      <c r="H9" s="30">
        <v>44</v>
      </c>
      <c r="I9" s="30">
        <v>0</v>
      </c>
      <c r="J9" s="30">
        <v>12</v>
      </c>
      <c r="K9" s="30">
        <v>0</v>
      </c>
      <c r="L9" s="30">
        <v>48</v>
      </c>
      <c r="M9" s="30">
        <v>9</v>
      </c>
      <c r="N9" s="30">
        <v>27</v>
      </c>
      <c r="O9" s="30">
        <v>12</v>
      </c>
      <c r="P9" s="30">
        <v>0</v>
      </c>
      <c r="Q9" s="30">
        <v>0</v>
      </c>
    </row>
    <row r="10" spans="1:17" x14ac:dyDescent="0.35">
      <c r="A10" s="29" t="str">
        <f>"240104"</f>
        <v>240104</v>
      </c>
      <c r="B10" s="29" t="s">
        <v>5</v>
      </c>
      <c r="C10" s="30">
        <v>11918</v>
      </c>
      <c r="D10" s="30">
        <v>9889</v>
      </c>
      <c r="E10" s="30">
        <v>9785</v>
      </c>
      <c r="F10" s="30">
        <v>104</v>
      </c>
      <c r="G10" s="30">
        <v>104</v>
      </c>
      <c r="H10" s="30">
        <v>90</v>
      </c>
      <c r="I10" s="30">
        <v>5</v>
      </c>
      <c r="J10" s="30">
        <v>9</v>
      </c>
      <c r="K10" s="30">
        <v>0</v>
      </c>
      <c r="L10" s="30">
        <v>72</v>
      </c>
      <c r="M10" s="30">
        <v>11</v>
      </c>
      <c r="N10" s="30">
        <v>52</v>
      </c>
      <c r="O10" s="30">
        <v>9</v>
      </c>
      <c r="P10" s="30">
        <v>0</v>
      </c>
      <c r="Q10" s="30">
        <v>0</v>
      </c>
    </row>
    <row r="11" spans="1:17" x14ac:dyDescent="0.35">
      <c r="A11" s="29" t="str">
        <f>"240105"</f>
        <v>240105</v>
      </c>
      <c r="B11" s="29" t="s">
        <v>6</v>
      </c>
      <c r="C11" s="30">
        <v>7434</v>
      </c>
      <c r="D11" s="30">
        <v>6168</v>
      </c>
      <c r="E11" s="30">
        <v>6086</v>
      </c>
      <c r="F11" s="30">
        <v>82</v>
      </c>
      <c r="G11" s="30">
        <v>82</v>
      </c>
      <c r="H11" s="30">
        <v>76</v>
      </c>
      <c r="I11" s="30">
        <v>1</v>
      </c>
      <c r="J11" s="30">
        <v>5</v>
      </c>
      <c r="K11" s="30">
        <v>0</v>
      </c>
      <c r="L11" s="30">
        <v>52</v>
      </c>
      <c r="M11" s="30">
        <v>13</v>
      </c>
      <c r="N11" s="30">
        <v>34</v>
      </c>
      <c r="O11" s="30">
        <v>5</v>
      </c>
      <c r="P11" s="30">
        <v>0</v>
      </c>
      <c r="Q11" s="30">
        <v>0</v>
      </c>
    </row>
    <row r="12" spans="1:17" x14ac:dyDescent="0.35">
      <c r="A12" s="29" t="str">
        <f>"240106"</f>
        <v>240106</v>
      </c>
      <c r="B12" s="29" t="s">
        <v>7</v>
      </c>
      <c r="C12" s="30">
        <v>11971</v>
      </c>
      <c r="D12" s="30">
        <v>9878</v>
      </c>
      <c r="E12" s="30">
        <v>9781</v>
      </c>
      <c r="F12" s="30">
        <v>97</v>
      </c>
      <c r="G12" s="30">
        <v>97</v>
      </c>
      <c r="H12" s="30">
        <v>85</v>
      </c>
      <c r="I12" s="30">
        <v>10</v>
      </c>
      <c r="J12" s="30">
        <v>2</v>
      </c>
      <c r="K12" s="30">
        <v>0</v>
      </c>
      <c r="L12" s="30">
        <v>83</v>
      </c>
      <c r="M12" s="30">
        <v>19</v>
      </c>
      <c r="N12" s="30">
        <v>62</v>
      </c>
      <c r="O12" s="30">
        <v>2</v>
      </c>
      <c r="P12" s="30">
        <v>0</v>
      </c>
      <c r="Q12" s="30">
        <v>0</v>
      </c>
    </row>
    <row r="13" spans="1:17" x14ac:dyDescent="0.35">
      <c r="A13" s="29" t="str">
        <f>"240107"</f>
        <v>240107</v>
      </c>
      <c r="B13" s="29" t="s">
        <v>8</v>
      </c>
      <c r="C13" s="30">
        <v>12241</v>
      </c>
      <c r="D13" s="30">
        <v>10133</v>
      </c>
      <c r="E13" s="30">
        <v>10000</v>
      </c>
      <c r="F13" s="30">
        <v>133</v>
      </c>
      <c r="G13" s="30">
        <v>129</v>
      </c>
      <c r="H13" s="30">
        <v>110</v>
      </c>
      <c r="I13" s="30">
        <v>2</v>
      </c>
      <c r="J13" s="30">
        <v>17</v>
      </c>
      <c r="K13" s="30">
        <v>4</v>
      </c>
      <c r="L13" s="30">
        <v>91</v>
      </c>
      <c r="M13" s="30">
        <v>19</v>
      </c>
      <c r="N13" s="30">
        <v>55</v>
      </c>
      <c r="O13" s="30">
        <v>17</v>
      </c>
      <c r="P13" s="30">
        <v>0</v>
      </c>
      <c r="Q13" s="30">
        <v>0</v>
      </c>
    </row>
    <row r="14" spans="1:17" ht="15" thickBot="1" x14ac:dyDescent="0.4">
      <c r="A14" s="31" t="str">
        <f>"240108"</f>
        <v>240108</v>
      </c>
      <c r="B14" s="31" t="s">
        <v>9</v>
      </c>
      <c r="C14" s="32">
        <v>6824</v>
      </c>
      <c r="D14" s="32">
        <v>5619</v>
      </c>
      <c r="E14" s="32">
        <v>5508</v>
      </c>
      <c r="F14" s="32">
        <v>111</v>
      </c>
      <c r="G14" s="32">
        <v>110</v>
      </c>
      <c r="H14" s="32">
        <v>93</v>
      </c>
      <c r="I14" s="32">
        <v>8</v>
      </c>
      <c r="J14" s="32">
        <v>9</v>
      </c>
      <c r="K14" s="32">
        <v>1</v>
      </c>
      <c r="L14" s="32">
        <v>61</v>
      </c>
      <c r="M14" s="32">
        <v>14</v>
      </c>
      <c r="N14" s="32">
        <v>38</v>
      </c>
      <c r="O14" s="32">
        <v>9</v>
      </c>
      <c r="P14" s="32">
        <v>0</v>
      </c>
      <c r="Q14" s="32">
        <v>0</v>
      </c>
    </row>
    <row r="15" spans="1:17" ht="15" thickBot="1" x14ac:dyDescent="0.4">
      <c r="A15" s="33" t="s">
        <v>10</v>
      </c>
      <c r="B15" s="34"/>
      <c r="C15" s="48">
        <f>SUM(C16:C23)</f>
        <v>109803</v>
      </c>
      <c r="D15" s="48">
        <f t="shared" ref="D15" si="1">SUM(D16:D23)</f>
        <v>89007</v>
      </c>
      <c r="E15" s="48">
        <f t="shared" ref="E15" si="2">SUM(E16:E23)</f>
        <v>88526</v>
      </c>
      <c r="F15" s="48">
        <f t="shared" ref="F15" si="3">SUM(F16:F23)</f>
        <v>481</v>
      </c>
      <c r="G15" s="48">
        <f t="shared" ref="G15" si="4">SUM(G16:G23)</f>
        <v>479</v>
      </c>
      <c r="H15" s="48">
        <f t="shared" ref="H15" si="5">SUM(H16:H23)</f>
        <v>387</v>
      </c>
      <c r="I15" s="48">
        <f t="shared" ref="I15" si="6">SUM(I16:I23)</f>
        <v>40</v>
      </c>
      <c r="J15" s="48">
        <f t="shared" ref="J15" si="7">SUM(J16:J23)</f>
        <v>52</v>
      </c>
      <c r="K15" s="48">
        <f t="shared" ref="K15" si="8">SUM(K16:K23)</f>
        <v>2</v>
      </c>
      <c r="L15" s="48">
        <f t="shared" ref="L15" si="9">SUM(L16:L23)</f>
        <v>934</v>
      </c>
      <c r="M15" s="48">
        <f t="shared" ref="M15" si="10">SUM(M16:M23)</f>
        <v>393</v>
      </c>
      <c r="N15" s="48">
        <f t="shared" ref="N15" si="11">SUM(N16:N23)</f>
        <v>489</v>
      </c>
      <c r="O15" s="48">
        <f t="shared" ref="O15" si="12">SUM(O16:O23)</f>
        <v>52</v>
      </c>
      <c r="P15" s="48">
        <f t="shared" ref="P15" si="13">SUM(P16:P23)</f>
        <v>0</v>
      </c>
      <c r="Q15" s="49">
        <f t="shared" ref="Q15" si="14">SUM(Q16:Q23)</f>
        <v>0</v>
      </c>
    </row>
    <row r="16" spans="1:17" x14ac:dyDescent="0.35">
      <c r="A16" s="37" t="str">
        <f>"240501"</f>
        <v>240501</v>
      </c>
      <c r="B16" s="37" t="s">
        <v>11</v>
      </c>
      <c r="C16" s="38">
        <v>35848</v>
      </c>
      <c r="D16" s="38">
        <v>28861</v>
      </c>
      <c r="E16" s="38">
        <v>28787</v>
      </c>
      <c r="F16" s="38">
        <v>74</v>
      </c>
      <c r="G16" s="38">
        <v>74</v>
      </c>
      <c r="H16" s="38">
        <v>51</v>
      </c>
      <c r="I16" s="38">
        <v>5</v>
      </c>
      <c r="J16" s="38">
        <v>18</v>
      </c>
      <c r="K16" s="38">
        <v>0</v>
      </c>
      <c r="L16" s="38">
        <v>381</v>
      </c>
      <c r="M16" s="38">
        <v>110</v>
      </c>
      <c r="N16" s="38">
        <v>253</v>
      </c>
      <c r="O16" s="38">
        <v>18</v>
      </c>
      <c r="P16" s="38">
        <v>0</v>
      </c>
      <c r="Q16" s="38">
        <v>0</v>
      </c>
    </row>
    <row r="17" spans="1:17" x14ac:dyDescent="0.35">
      <c r="A17" s="29" t="str">
        <f>"240502"</f>
        <v>240502</v>
      </c>
      <c r="B17" s="29" t="s">
        <v>12</v>
      </c>
      <c r="C17" s="30">
        <v>16566</v>
      </c>
      <c r="D17" s="30">
        <v>13777</v>
      </c>
      <c r="E17" s="30">
        <v>13710</v>
      </c>
      <c r="F17" s="30">
        <v>67</v>
      </c>
      <c r="G17" s="30">
        <v>67</v>
      </c>
      <c r="H17" s="30">
        <v>43</v>
      </c>
      <c r="I17" s="30">
        <v>4</v>
      </c>
      <c r="J17" s="30">
        <v>20</v>
      </c>
      <c r="K17" s="30">
        <v>0</v>
      </c>
      <c r="L17" s="30">
        <v>150</v>
      </c>
      <c r="M17" s="30">
        <v>32</v>
      </c>
      <c r="N17" s="30">
        <v>98</v>
      </c>
      <c r="O17" s="30">
        <v>20</v>
      </c>
      <c r="P17" s="30">
        <v>0</v>
      </c>
      <c r="Q17" s="30">
        <v>0</v>
      </c>
    </row>
    <row r="18" spans="1:17" x14ac:dyDescent="0.35">
      <c r="A18" s="29" t="str">
        <f>"240503"</f>
        <v>240503</v>
      </c>
      <c r="B18" s="29" t="s">
        <v>13</v>
      </c>
      <c r="C18" s="30">
        <v>11916</v>
      </c>
      <c r="D18" s="30">
        <v>9436</v>
      </c>
      <c r="E18" s="30">
        <v>9391</v>
      </c>
      <c r="F18" s="30">
        <v>45</v>
      </c>
      <c r="G18" s="30">
        <v>44</v>
      </c>
      <c r="H18" s="30">
        <v>39</v>
      </c>
      <c r="I18" s="30">
        <v>0</v>
      </c>
      <c r="J18" s="30">
        <v>5</v>
      </c>
      <c r="K18" s="30">
        <v>1</v>
      </c>
      <c r="L18" s="30">
        <v>44</v>
      </c>
      <c r="M18" s="30">
        <v>22</v>
      </c>
      <c r="N18" s="30">
        <v>17</v>
      </c>
      <c r="O18" s="30">
        <v>5</v>
      </c>
      <c r="P18" s="30">
        <v>0</v>
      </c>
      <c r="Q18" s="30">
        <v>0</v>
      </c>
    </row>
    <row r="19" spans="1:17" x14ac:dyDescent="0.35">
      <c r="A19" s="29" t="str">
        <f>"240504"</f>
        <v>240504</v>
      </c>
      <c r="B19" s="29" t="s">
        <v>14</v>
      </c>
      <c r="C19" s="30">
        <v>11661</v>
      </c>
      <c r="D19" s="30">
        <v>9239</v>
      </c>
      <c r="E19" s="30">
        <v>9155</v>
      </c>
      <c r="F19" s="30">
        <v>84</v>
      </c>
      <c r="G19" s="30">
        <v>84</v>
      </c>
      <c r="H19" s="30">
        <v>75</v>
      </c>
      <c r="I19" s="30">
        <v>8</v>
      </c>
      <c r="J19" s="30">
        <v>1</v>
      </c>
      <c r="K19" s="30">
        <v>0</v>
      </c>
      <c r="L19" s="30">
        <v>104</v>
      </c>
      <c r="M19" s="30">
        <v>71</v>
      </c>
      <c r="N19" s="30">
        <v>32</v>
      </c>
      <c r="O19" s="30">
        <v>1</v>
      </c>
      <c r="P19" s="30">
        <v>0</v>
      </c>
      <c r="Q19" s="30">
        <v>0</v>
      </c>
    </row>
    <row r="20" spans="1:17" x14ac:dyDescent="0.35">
      <c r="A20" s="29" t="str">
        <f>"240505"</f>
        <v>240505</v>
      </c>
      <c r="B20" s="29" t="s">
        <v>15</v>
      </c>
      <c r="C20" s="30">
        <v>10422</v>
      </c>
      <c r="D20" s="30">
        <v>8572</v>
      </c>
      <c r="E20" s="30">
        <v>8474</v>
      </c>
      <c r="F20" s="30">
        <v>98</v>
      </c>
      <c r="G20" s="30">
        <v>98</v>
      </c>
      <c r="H20" s="30">
        <v>84</v>
      </c>
      <c r="I20" s="30">
        <v>11</v>
      </c>
      <c r="J20" s="30">
        <v>3</v>
      </c>
      <c r="K20" s="30">
        <v>0</v>
      </c>
      <c r="L20" s="30">
        <v>53</v>
      </c>
      <c r="M20" s="30">
        <v>17</v>
      </c>
      <c r="N20" s="30">
        <v>33</v>
      </c>
      <c r="O20" s="30">
        <v>3</v>
      </c>
      <c r="P20" s="30">
        <v>0</v>
      </c>
      <c r="Q20" s="30">
        <v>0</v>
      </c>
    </row>
    <row r="21" spans="1:17" x14ac:dyDescent="0.35">
      <c r="A21" s="29" t="str">
        <f>"240506"</f>
        <v>240506</v>
      </c>
      <c r="B21" s="29" t="s">
        <v>16</v>
      </c>
      <c r="C21" s="30">
        <v>8565</v>
      </c>
      <c r="D21" s="30">
        <v>6893</v>
      </c>
      <c r="E21" s="30">
        <v>6836</v>
      </c>
      <c r="F21" s="30">
        <v>57</v>
      </c>
      <c r="G21" s="30">
        <v>56</v>
      </c>
      <c r="H21" s="30">
        <v>45</v>
      </c>
      <c r="I21" s="30">
        <v>7</v>
      </c>
      <c r="J21" s="30">
        <v>4</v>
      </c>
      <c r="K21" s="30">
        <v>1</v>
      </c>
      <c r="L21" s="30">
        <v>142</v>
      </c>
      <c r="M21" s="30">
        <v>111</v>
      </c>
      <c r="N21" s="30">
        <v>27</v>
      </c>
      <c r="O21" s="30">
        <v>4</v>
      </c>
      <c r="P21" s="30">
        <v>0</v>
      </c>
      <c r="Q21" s="30">
        <v>0</v>
      </c>
    </row>
    <row r="22" spans="1:17" x14ac:dyDescent="0.35">
      <c r="A22" s="29" t="str">
        <f>"240507"</f>
        <v>240507</v>
      </c>
      <c r="B22" s="29" t="s">
        <v>17</v>
      </c>
      <c r="C22" s="30">
        <v>9031</v>
      </c>
      <c r="D22" s="30">
        <v>7448</v>
      </c>
      <c r="E22" s="30">
        <v>7404</v>
      </c>
      <c r="F22" s="30">
        <v>44</v>
      </c>
      <c r="G22" s="30">
        <v>44</v>
      </c>
      <c r="H22" s="30">
        <v>38</v>
      </c>
      <c r="I22" s="30">
        <v>5</v>
      </c>
      <c r="J22" s="30">
        <v>1</v>
      </c>
      <c r="K22" s="30">
        <v>0</v>
      </c>
      <c r="L22" s="30">
        <v>41</v>
      </c>
      <c r="M22" s="30">
        <v>20</v>
      </c>
      <c r="N22" s="30">
        <v>20</v>
      </c>
      <c r="O22" s="30">
        <v>1</v>
      </c>
      <c r="P22" s="30">
        <v>0</v>
      </c>
      <c r="Q22" s="30">
        <v>0</v>
      </c>
    </row>
    <row r="23" spans="1:17" ht="15" thickBot="1" x14ac:dyDescent="0.4">
      <c r="A23" s="31" t="str">
        <f>"240508"</f>
        <v>240508</v>
      </c>
      <c r="B23" s="31" t="s">
        <v>18</v>
      </c>
      <c r="C23" s="32">
        <v>5794</v>
      </c>
      <c r="D23" s="32">
        <v>4781</v>
      </c>
      <c r="E23" s="32">
        <v>4769</v>
      </c>
      <c r="F23" s="32">
        <v>12</v>
      </c>
      <c r="G23" s="32">
        <v>12</v>
      </c>
      <c r="H23" s="32">
        <v>12</v>
      </c>
      <c r="I23" s="32">
        <v>0</v>
      </c>
      <c r="J23" s="32">
        <v>0</v>
      </c>
      <c r="K23" s="32">
        <v>0</v>
      </c>
      <c r="L23" s="32">
        <v>19</v>
      </c>
      <c r="M23" s="32">
        <v>10</v>
      </c>
      <c r="N23" s="32">
        <v>9</v>
      </c>
      <c r="O23" s="32">
        <v>0</v>
      </c>
      <c r="P23" s="32">
        <v>0</v>
      </c>
      <c r="Q23" s="32">
        <v>0</v>
      </c>
    </row>
    <row r="24" spans="1:17" ht="15" thickBot="1" x14ac:dyDescent="0.4">
      <c r="A24" s="39" t="s">
        <v>19</v>
      </c>
      <c r="B24" s="40"/>
      <c r="C24" s="35">
        <f>SUM(C25:C33)</f>
        <v>133381</v>
      </c>
      <c r="D24" s="35">
        <f t="shared" ref="D24:Q24" si="15">SUM(D25:D33)</f>
        <v>109703</v>
      </c>
      <c r="E24" s="35">
        <f t="shared" si="15"/>
        <v>108983</v>
      </c>
      <c r="F24" s="35">
        <f t="shared" si="15"/>
        <v>720</v>
      </c>
      <c r="G24" s="35">
        <f t="shared" si="15"/>
        <v>717</v>
      </c>
      <c r="H24" s="35">
        <f t="shared" si="15"/>
        <v>547</v>
      </c>
      <c r="I24" s="35">
        <f t="shared" si="15"/>
        <v>54</v>
      </c>
      <c r="J24" s="35">
        <f t="shared" si="15"/>
        <v>116</v>
      </c>
      <c r="K24" s="35">
        <f t="shared" si="15"/>
        <v>3</v>
      </c>
      <c r="L24" s="35">
        <f t="shared" si="15"/>
        <v>1112</v>
      </c>
      <c r="M24" s="35">
        <f t="shared" si="15"/>
        <v>355</v>
      </c>
      <c r="N24" s="35">
        <f t="shared" si="15"/>
        <v>641</v>
      </c>
      <c r="O24" s="35">
        <f t="shared" si="15"/>
        <v>116</v>
      </c>
      <c r="P24" s="35">
        <f t="shared" si="15"/>
        <v>0</v>
      </c>
      <c r="Q24" s="36">
        <f t="shared" si="15"/>
        <v>0</v>
      </c>
    </row>
    <row r="25" spans="1:17" x14ac:dyDescent="0.35">
      <c r="A25" s="37" t="str">
        <f>"241301"</f>
        <v>241301</v>
      </c>
      <c r="B25" s="37" t="s">
        <v>20</v>
      </c>
      <c r="C25" s="38">
        <v>8405</v>
      </c>
      <c r="D25" s="38">
        <v>7071</v>
      </c>
      <c r="E25" s="38">
        <v>7045</v>
      </c>
      <c r="F25" s="38">
        <v>26</v>
      </c>
      <c r="G25" s="38">
        <v>26</v>
      </c>
      <c r="H25" s="38">
        <v>22</v>
      </c>
      <c r="I25" s="38">
        <v>1</v>
      </c>
      <c r="J25" s="38">
        <v>3</v>
      </c>
      <c r="K25" s="38">
        <v>0</v>
      </c>
      <c r="L25" s="38">
        <v>43</v>
      </c>
      <c r="M25" s="38">
        <v>15</v>
      </c>
      <c r="N25" s="38">
        <v>25</v>
      </c>
      <c r="O25" s="38">
        <v>3</v>
      </c>
      <c r="P25" s="38">
        <v>0</v>
      </c>
      <c r="Q25" s="38">
        <v>0</v>
      </c>
    </row>
    <row r="26" spans="1:17" x14ac:dyDescent="0.35">
      <c r="A26" s="29" t="str">
        <f>"241302"</f>
        <v>241302</v>
      </c>
      <c r="B26" s="29" t="s">
        <v>21</v>
      </c>
      <c r="C26" s="30">
        <v>6991</v>
      </c>
      <c r="D26" s="30">
        <v>5751</v>
      </c>
      <c r="E26" s="30">
        <v>5698</v>
      </c>
      <c r="F26" s="30">
        <v>53</v>
      </c>
      <c r="G26" s="30">
        <v>53</v>
      </c>
      <c r="H26" s="30">
        <v>37</v>
      </c>
      <c r="I26" s="30">
        <v>0</v>
      </c>
      <c r="J26" s="30">
        <v>16</v>
      </c>
      <c r="K26" s="30">
        <v>0</v>
      </c>
      <c r="L26" s="30">
        <v>48</v>
      </c>
      <c r="M26" s="30">
        <v>9</v>
      </c>
      <c r="N26" s="30">
        <v>23</v>
      </c>
      <c r="O26" s="30">
        <v>16</v>
      </c>
      <c r="P26" s="30">
        <v>0</v>
      </c>
      <c r="Q26" s="30">
        <v>0</v>
      </c>
    </row>
    <row r="27" spans="1:17" x14ac:dyDescent="0.35">
      <c r="A27" s="29" t="str">
        <f>"241303"</f>
        <v>241303</v>
      </c>
      <c r="B27" s="29" t="s">
        <v>22</v>
      </c>
      <c r="C27" s="30">
        <v>15976</v>
      </c>
      <c r="D27" s="30">
        <v>13209</v>
      </c>
      <c r="E27" s="30">
        <v>13137</v>
      </c>
      <c r="F27" s="30">
        <v>72</v>
      </c>
      <c r="G27" s="30">
        <v>71</v>
      </c>
      <c r="H27" s="30">
        <v>44</v>
      </c>
      <c r="I27" s="30">
        <v>10</v>
      </c>
      <c r="J27" s="30">
        <v>17</v>
      </c>
      <c r="K27" s="30">
        <v>1</v>
      </c>
      <c r="L27" s="30">
        <v>108</v>
      </c>
      <c r="M27" s="30">
        <v>24</v>
      </c>
      <c r="N27" s="30">
        <v>67</v>
      </c>
      <c r="O27" s="30">
        <v>17</v>
      </c>
      <c r="P27" s="30">
        <v>0</v>
      </c>
      <c r="Q27" s="30">
        <v>0</v>
      </c>
    </row>
    <row r="28" spans="1:17" x14ac:dyDescent="0.35">
      <c r="A28" s="29" t="str">
        <f>"241304"</f>
        <v>241304</v>
      </c>
      <c r="B28" s="29" t="s">
        <v>23</v>
      </c>
      <c r="C28" s="30">
        <v>57903</v>
      </c>
      <c r="D28" s="30">
        <v>47530</v>
      </c>
      <c r="E28" s="30">
        <v>47342</v>
      </c>
      <c r="F28" s="30">
        <v>188</v>
      </c>
      <c r="G28" s="30">
        <v>188</v>
      </c>
      <c r="H28" s="30">
        <v>131</v>
      </c>
      <c r="I28" s="30">
        <v>24</v>
      </c>
      <c r="J28" s="30">
        <v>33</v>
      </c>
      <c r="K28" s="30">
        <v>0</v>
      </c>
      <c r="L28" s="30">
        <v>515</v>
      </c>
      <c r="M28" s="30">
        <v>99</v>
      </c>
      <c r="N28" s="30">
        <v>383</v>
      </c>
      <c r="O28" s="30">
        <v>33</v>
      </c>
      <c r="P28" s="30">
        <v>0</v>
      </c>
      <c r="Q28" s="30">
        <v>0</v>
      </c>
    </row>
    <row r="29" spans="1:17" x14ac:dyDescent="0.35">
      <c r="A29" s="29" t="str">
        <f>"241305"</f>
        <v>241305</v>
      </c>
      <c r="B29" s="29" t="s">
        <v>24</v>
      </c>
      <c r="C29" s="30">
        <v>3105</v>
      </c>
      <c r="D29" s="30">
        <v>2646</v>
      </c>
      <c r="E29" s="30">
        <v>2559</v>
      </c>
      <c r="F29" s="30">
        <v>87</v>
      </c>
      <c r="G29" s="30">
        <v>87</v>
      </c>
      <c r="H29" s="30">
        <v>71</v>
      </c>
      <c r="I29" s="30">
        <v>1</v>
      </c>
      <c r="J29" s="30">
        <v>15</v>
      </c>
      <c r="K29" s="30">
        <v>0</v>
      </c>
      <c r="L29" s="30">
        <v>32</v>
      </c>
      <c r="M29" s="30">
        <v>4</v>
      </c>
      <c r="N29" s="30">
        <v>13</v>
      </c>
      <c r="O29" s="30">
        <v>15</v>
      </c>
      <c r="P29" s="30">
        <v>0</v>
      </c>
      <c r="Q29" s="30">
        <v>0</v>
      </c>
    </row>
    <row r="30" spans="1:17" x14ac:dyDescent="0.35">
      <c r="A30" s="29" t="str">
        <f>"241306"</f>
        <v>241306</v>
      </c>
      <c r="B30" s="29" t="s">
        <v>25</v>
      </c>
      <c r="C30" s="30">
        <v>5721</v>
      </c>
      <c r="D30" s="30">
        <v>4679</v>
      </c>
      <c r="E30" s="30">
        <v>4650</v>
      </c>
      <c r="F30" s="30">
        <v>29</v>
      </c>
      <c r="G30" s="30">
        <v>28</v>
      </c>
      <c r="H30" s="30">
        <v>24</v>
      </c>
      <c r="I30" s="30">
        <v>0</v>
      </c>
      <c r="J30" s="30">
        <v>4</v>
      </c>
      <c r="K30" s="30">
        <v>1</v>
      </c>
      <c r="L30" s="30">
        <v>42</v>
      </c>
      <c r="M30" s="30">
        <v>10</v>
      </c>
      <c r="N30" s="30">
        <v>28</v>
      </c>
      <c r="O30" s="30">
        <v>4</v>
      </c>
      <c r="P30" s="30">
        <v>0</v>
      </c>
      <c r="Q30" s="30">
        <v>0</v>
      </c>
    </row>
    <row r="31" spans="1:17" x14ac:dyDescent="0.35">
      <c r="A31" s="29" t="str">
        <f>"241307"</f>
        <v>241307</v>
      </c>
      <c r="B31" s="29" t="s">
        <v>26</v>
      </c>
      <c r="C31" s="30">
        <v>12142</v>
      </c>
      <c r="D31" s="30">
        <v>9779</v>
      </c>
      <c r="E31" s="30">
        <v>9721</v>
      </c>
      <c r="F31" s="30">
        <v>58</v>
      </c>
      <c r="G31" s="30">
        <v>58</v>
      </c>
      <c r="H31" s="30">
        <v>51</v>
      </c>
      <c r="I31" s="30">
        <v>4</v>
      </c>
      <c r="J31" s="30">
        <v>3</v>
      </c>
      <c r="K31" s="30">
        <v>0</v>
      </c>
      <c r="L31" s="30">
        <v>107</v>
      </c>
      <c r="M31" s="30">
        <v>64</v>
      </c>
      <c r="N31" s="30">
        <v>40</v>
      </c>
      <c r="O31" s="30">
        <v>3</v>
      </c>
      <c r="P31" s="30">
        <v>0</v>
      </c>
      <c r="Q31" s="30">
        <v>0</v>
      </c>
    </row>
    <row r="32" spans="1:17" x14ac:dyDescent="0.35">
      <c r="A32" s="29" t="str">
        <f>"241308"</f>
        <v>241308</v>
      </c>
      <c r="B32" s="29" t="s">
        <v>27</v>
      </c>
      <c r="C32" s="30">
        <v>7973</v>
      </c>
      <c r="D32" s="30">
        <v>6605</v>
      </c>
      <c r="E32" s="30">
        <v>6518</v>
      </c>
      <c r="F32" s="30">
        <v>87</v>
      </c>
      <c r="G32" s="30">
        <v>87</v>
      </c>
      <c r="H32" s="30">
        <v>70</v>
      </c>
      <c r="I32" s="30">
        <v>4</v>
      </c>
      <c r="J32" s="30">
        <v>13</v>
      </c>
      <c r="K32" s="30">
        <v>0</v>
      </c>
      <c r="L32" s="30">
        <v>57</v>
      </c>
      <c r="M32" s="30">
        <v>19</v>
      </c>
      <c r="N32" s="30">
        <v>25</v>
      </c>
      <c r="O32" s="30">
        <v>13</v>
      </c>
      <c r="P32" s="30">
        <v>0</v>
      </c>
      <c r="Q32" s="30">
        <v>0</v>
      </c>
    </row>
    <row r="33" spans="1:17" x14ac:dyDescent="0.35">
      <c r="A33" s="29" t="str">
        <f>"241309"</f>
        <v>241309</v>
      </c>
      <c r="B33" s="29" t="s">
        <v>28</v>
      </c>
      <c r="C33" s="30">
        <v>15165</v>
      </c>
      <c r="D33" s="30">
        <v>12433</v>
      </c>
      <c r="E33" s="30">
        <v>12313</v>
      </c>
      <c r="F33" s="30">
        <v>120</v>
      </c>
      <c r="G33" s="30">
        <v>119</v>
      </c>
      <c r="H33" s="30">
        <v>97</v>
      </c>
      <c r="I33" s="30">
        <v>10</v>
      </c>
      <c r="J33" s="30">
        <v>12</v>
      </c>
      <c r="K33" s="30">
        <v>1</v>
      </c>
      <c r="L33" s="30">
        <v>160</v>
      </c>
      <c r="M33" s="30">
        <v>111</v>
      </c>
      <c r="N33" s="30">
        <v>37</v>
      </c>
      <c r="O33" s="30">
        <v>12</v>
      </c>
      <c r="P33" s="30">
        <v>0</v>
      </c>
      <c r="Q33" s="30">
        <v>0</v>
      </c>
    </row>
    <row r="34" spans="1:17" x14ac:dyDescent="0.35">
      <c r="A34" s="41" t="s">
        <v>29</v>
      </c>
      <c r="B34" s="41"/>
      <c r="C34" s="42">
        <f>SUM(C35:C39)</f>
        <v>57738</v>
      </c>
      <c r="D34" s="42">
        <v>46144</v>
      </c>
      <c r="E34" s="42">
        <f t="shared" ref="E34:Q34" si="16">SUM(E35:E39)</f>
        <v>45754</v>
      </c>
      <c r="F34" s="42">
        <f t="shared" si="16"/>
        <v>390</v>
      </c>
      <c r="G34" s="42">
        <f t="shared" si="16"/>
        <v>390</v>
      </c>
      <c r="H34" s="42">
        <f t="shared" si="16"/>
        <v>311</v>
      </c>
      <c r="I34" s="42">
        <f t="shared" si="16"/>
        <v>16</v>
      </c>
      <c r="J34" s="42">
        <f t="shared" si="16"/>
        <v>63</v>
      </c>
      <c r="K34" s="42">
        <f t="shared" si="16"/>
        <v>0</v>
      </c>
      <c r="L34" s="42">
        <f t="shared" si="16"/>
        <v>419</v>
      </c>
      <c r="M34" s="42">
        <f t="shared" si="16"/>
        <v>89</v>
      </c>
      <c r="N34" s="42">
        <f t="shared" si="16"/>
        <v>267</v>
      </c>
      <c r="O34" s="42">
        <f t="shared" si="16"/>
        <v>63</v>
      </c>
      <c r="P34" s="42">
        <f t="shared" si="16"/>
        <v>0</v>
      </c>
      <c r="Q34" s="42">
        <f t="shared" si="16"/>
        <v>0</v>
      </c>
    </row>
    <row r="35" spans="1:17" x14ac:dyDescent="0.35">
      <c r="A35" s="29" t="str">
        <f>"241401"</f>
        <v>241401</v>
      </c>
      <c r="B35" s="29" t="s">
        <v>30</v>
      </c>
      <c r="C35" s="30">
        <v>18913</v>
      </c>
      <c r="D35" s="30">
        <v>15237</v>
      </c>
      <c r="E35" s="30">
        <v>15102</v>
      </c>
      <c r="F35" s="30">
        <v>135</v>
      </c>
      <c r="G35" s="30">
        <v>135</v>
      </c>
      <c r="H35" s="30">
        <v>107</v>
      </c>
      <c r="I35" s="30">
        <v>2</v>
      </c>
      <c r="J35" s="30">
        <v>26</v>
      </c>
      <c r="K35" s="30">
        <v>0</v>
      </c>
      <c r="L35" s="30">
        <v>173</v>
      </c>
      <c r="M35" s="30">
        <v>30</v>
      </c>
      <c r="N35" s="30">
        <v>117</v>
      </c>
      <c r="O35" s="30">
        <v>26</v>
      </c>
      <c r="P35" s="30">
        <v>0</v>
      </c>
      <c r="Q35" s="30">
        <v>0</v>
      </c>
    </row>
    <row r="36" spans="1:17" x14ac:dyDescent="0.35">
      <c r="A36" s="29" t="str">
        <f>"241402"</f>
        <v>241402</v>
      </c>
      <c r="B36" s="29" t="s">
        <v>31</v>
      </c>
      <c r="C36" s="30">
        <v>8920</v>
      </c>
      <c r="D36" s="30">
        <v>7087</v>
      </c>
      <c r="E36" s="30">
        <v>7020</v>
      </c>
      <c r="F36" s="30">
        <v>67</v>
      </c>
      <c r="G36" s="30">
        <v>67</v>
      </c>
      <c r="H36" s="30">
        <v>56</v>
      </c>
      <c r="I36" s="30">
        <v>5</v>
      </c>
      <c r="J36" s="30">
        <v>6</v>
      </c>
      <c r="K36" s="30">
        <v>0</v>
      </c>
      <c r="L36" s="30">
        <v>53</v>
      </c>
      <c r="M36" s="30">
        <v>10</v>
      </c>
      <c r="N36" s="30">
        <v>37</v>
      </c>
      <c r="O36" s="30">
        <v>6</v>
      </c>
      <c r="P36" s="30">
        <v>0</v>
      </c>
      <c r="Q36" s="30">
        <v>0</v>
      </c>
    </row>
    <row r="37" spans="1:17" x14ac:dyDescent="0.35">
      <c r="A37" s="29" t="str">
        <f>"241403"</f>
        <v>241403</v>
      </c>
      <c r="B37" s="29" t="s">
        <v>32</v>
      </c>
      <c r="C37" s="30">
        <v>15974</v>
      </c>
      <c r="D37" s="30">
        <v>12791</v>
      </c>
      <c r="E37" s="30">
        <v>12684</v>
      </c>
      <c r="F37" s="30">
        <v>107</v>
      </c>
      <c r="G37" s="30">
        <v>107</v>
      </c>
      <c r="H37" s="30">
        <v>78</v>
      </c>
      <c r="I37" s="30">
        <v>5</v>
      </c>
      <c r="J37" s="30">
        <v>24</v>
      </c>
      <c r="K37" s="30">
        <v>0</v>
      </c>
      <c r="L37" s="30">
        <v>117</v>
      </c>
      <c r="M37" s="30">
        <v>32</v>
      </c>
      <c r="N37" s="30">
        <v>61</v>
      </c>
      <c r="O37" s="30">
        <v>24</v>
      </c>
      <c r="P37" s="30">
        <v>0</v>
      </c>
      <c r="Q37" s="30">
        <v>0</v>
      </c>
    </row>
    <row r="38" spans="1:17" x14ac:dyDescent="0.35">
      <c r="A38" s="29" t="str">
        <f>"241404"</f>
        <v>241404</v>
      </c>
      <c r="B38" s="29" t="s">
        <v>33</v>
      </c>
      <c r="C38" s="30">
        <v>7848</v>
      </c>
      <c r="D38" s="30">
        <v>6119</v>
      </c>
      <c r="E38" s="30">
        <v>6082</v>
      </c>
      <c r="F38" s="30">
        <v>37</v>
      </c>
      <c r="G38" s="30">
        <v>37</v>
      </c>
      <c r="H38" s="30">
        <v>33</v>
      </c>
      <c r="I38" s="30">
        <v>4</v>
      </c>
      <c r="J38" s="30">
        <v>0</v>
      </c>
      <c r="K38" s="30">
        <v>0</v>
      </c>
      <c r="L38" s="30">
        <v>30</v>
      </c>
      <c r="M38" s="30">
        <v>9</v>
      </c>
      <c r="N38" s="30">
        <v>21</v>
      </c>
      <c r="O38" s="30">
        <v>0</v>
      </c>
      <c r="P38" s="30">
        <v>0</v>
      </c>
      <c r="Q38" s="30">
        <v>0</v>
      </c>
    </row>
    <row r="39" spans="1:17" ht="15" thickBot="1" x14ac:dyDescent="0.4">
      <c r="A39" s="31" t="str">
        <f>"241405"</f>
        <v>241405</v>
      </c>
      <c r="B39" s="31" t="s">
        <v>34</v>
      </c>
      <c r="C39" s="32">
        <v>6083</v>
      </c>
      <c r="D39" s="32">
        <v>4910</v>
      </c>
      <c r="E39" s="32">
        <v>4866</v>
      </c>
      <c r="F39" s="32">
        <v>44</v>
      </c>
      <c r="G39" s="32">
        <v>44</v>
      </c>
      <c r="H39" s="32">
        <v>37</v>
      </c>
      <c r="I39" s="32">
        <v>0</v>
      </c>
      <c r="J39" s="32">
        <v>7</v>
      </c>
      <c r="K39" s="32">
        <v>0</v>
      </c>
      <c r="L39" s="32">
        <v>46</v>
      </c>
      <c r="M39" s="32">
        <v>8</v>
      </c>
      <c r="N39" s="32">
        <v>31</v>
      </c>
      <c r="O39" s="32">
        <v>7</v>
      </c>
      <c r="P39" s="32">
        <v>0</v>
      </c>
      <c r="Q39" s="32">
        <v>0</v>
      </c>
    </row>
    <row r="40" spans="1:17" ht="15" thickBot="1" x14ac:dyDescent="0.4">
      <c r="A40" s="33" t="s">
        <v>35</v>
      </c>
      <c r="B40" s="34"/>
      <c r="C40" s="35">
        <f>SUM(C41:C50)</f>
        <v>115057</v>
      </c>
      <c r="D40" s="35">
        <f t="shared" ref="D40:Q40" si="17">SUM(D41:D50)</f>
        <v>96213</v>
      </c>
      <c r="E40" s="35">
        <f t="shared" si="17"/>
        <v>95417</v>
      </c>
      <c r="F40" s="35">
        <f t="shared" si="17"/>
        <v>796</v>
      </c>
      <c r="G40" s="35">
        <f t="shared" si="17"/>
        <v>796</v>
      </c>
      <c r="H40" s="35">
        <f t="shared" si="17"/>
        <v>677</v>
      </c>
      <c r="I40" s="35">
        <f t="shared" si="17"/>
        <v>10</v>
      </c>
      <c r="J40" s="35">
        <f t="shared" si="17"/>
        <v>109</v>
      </c>
      <c r="K40" s="35">
        <f t="shared" si="17"/>
        <v>0</v>
      </c>
      <c r="L40" s="35">
        <f t="shared" si="17"/>
        <v>991</v>
      </c>
      <c r="M40" s="35">
        <f t="shared" si="17"/>
        <v>207</v>
      </c>
      <c r="N40" s="35">
        <f t="shared" si="17"/>
        <v>675</v>
      </c>
      <c r="O40" s="35">
        <f t="shared" si="17"/>
        <v>109</v>
      </c>
      <c r="P40" s="35">
        <f t="shared" si="17"/>
        <v>0</v>
      </c>
      <c r="Q40" s="36">
        <f t="shared" si="17"/>
        <v>0</v>
      </c>
    </row>
    <row r="41" spans="1:17" x14ac:dyDescent="0.35">
      <c r="A41" s="37" t="str">
        <f>"241601"</f>
        <v>241601</v>
      </c>
      <c r="B41" s="37" t="s">
        <v>36</v>
      </c>
      <c r="C41" s="38">
        <v>8265</v>
      </c>
      <c r="D41" s="38">
        <v>6942</v>
      </c>
      <c r="E41" s="38">
        <v>6873</v>
      </c>
      <c r="F41" s="38">
        <v>69</v>
      </c>
      <c r="G41" s="38">
        <v>69</v>
      </c>
      <c r="H41" s="38">
        <v>51</v>
      </c>
      <c r="I41" s="38">
        <v>2</v>
      </c>
      <c r="J41" s="38">
        <v>16</v>
      </c>
      <c r="K41" s="38">
        <v>0</v>
      </c>
      <c r="L41" s="38">
        <v>78</v>
      </c>
      <c r="M41" s="38">
        <v>17</v>
      </c>
      <c r="N41" s="38">
        <v>45</v>
      </c>
      <c r="O41" s="38">
        <v>16</v>
      </c>
      <c r="P41" s="38">
        <v>0</v>
      </c>
      <c r="Q41" s="38">
        <v>0</v>
      </c>
    </row>
    <row r="42" spans="1:17" x14ac:dyDescent="0.35">
      <c r="A42" s="29" t="str">
        <f>"241602"</f>
        <v>241602</v>
      </c>
      <c r="B42" s="29" t="s">
        <v>37</v>
      </c>
      <c r="C42" s="30">
        <v>47313</v>
      </c>
      <c r="D42" s="30">
        <v>39775</v>
      </c>
      <c r="E42" s="30">
        <v>39587</v>
      </c>
      <c r="F42" s="30">
        <v>188</v>
      </c>
      <c r="G42" s="30">
        <v>188</v>
      </c>
      <c r="H42" s="30">
        <v>129</v>
      </c>
      <c r="I42" s="30">
        <v>0</v>
      </c>
      <c r="J42" s="30">
        <v>59</v>
      </c>
      <c r="K42" s="30">
        <v>0</v>
      </c>
      <c r="L42" s="30">
        <v>502</v>
      </c>
      <c r="M42" s="30">
        <v>108</v>
      </c>
      <c r="N42" s="30">
        <v>335</v>
      </c>
      <c r="O42" s="30">
        <v>59</v>
      </c>
      <c r="P42" s="30">
        <v>0</v>
      </c>
      <c r="Q42" s="30">
        <v>0</v>
      </c>
    </row>
    <row r="43" spans="1:17" x14ac:dyDescent="0.35">
      <c r="A43" s="29" t="str">
        <f>"241603"</f>
        <v>241603</v>
      </c>
      <c r="B43" s="29" t="s">
        <v>38</v>
      </c>
      <c r="C43" s="30">
        <v>2620</v>
      </c>
      <c r="D43" s="30">
        <v>2193</v>
      </c>
      <c r="E43" s="30">
        <v>2153</v>
      </c>
      <c r="F43" s="30">
        <v>40</v>
      </c>
      <c r="G43" s="30">
        <v>40</v>
      </c>
      <c r="H43" s="30">
        <v>39</v>
      </c>
      <c r="I43" s="30">
        <v>1</v>
      </c>
      <c r="J43" s="30">
        <v>0</v>
      </c>
      <c r="K43" s="30">
        <v>0</v>
      </c>
      <c r="L43" s="30">
        <v>27</v>
      </c>
      <c r="M43" s="30">
        <v>4</v>
      </c>
      <c r="N43" s="30">
        <v>23</v>
      </c>
      <c r="O43" s="30">
        <v>0</v>
      </c>
      <c r="P43" s="30">
        <v>0</v>
      </c>
      <c r="Q43" s="30">
        <v>0</v>
      </c>
    </row>
    <row r="44" spans="1:17" x14ac:dyDescent="0.35">
      <c r="A44" s="29" t="str">
        <f>"241604"</f>
        <v>241604</v>
      </c>
      <c r="B44" s="29" t="s">
        <v>39</v>
      </c>
      <c r="C44" s="30">
        <v>6316</v>
      </c>
      <c r="D44" s="30">
        <v>5196</v>
      </c>
      <c r="E44" s="30">
        <v>5107</v>
      </c>
      <c r="F44" s="30">
        <v>89</v>
      </c>
      <c r="G44" s="30">
        <v>89</v>
      </c>
      <c r="H44" s="30">
        <v>88</v>
      </c>
      <c r="I44" s="30">
        <v>0</v>
      </c>
      <c r="J44" s="30">
        <v>1</v>
      </c>
      <c r="K44" s="30">
        <v>0</v>
      </c>
      <c r="L44" s="30">
        <v>33</v>
      </c>
      <c r="M44" s="30">
        <v>8</v>
      </c>
      <c r="N44" s="30">
        <v>24</v>
      </c>
      <c r="O44" s="30">
        <v>1</v>
      </c>
      <c r="P44" s="30">
        <v>0</v>
      </c>
      <c r="Q44" s="30">
        <v>0</v>
      </c>
    </row>
    <row r="45" spans="1:17" x14ac:dyDescent="0.35">
      <c r="A45" s="29" t="str">
        <f>"241605"</f>
        <v>241605</v>
      </c>
      <c r="B45" s="29" t="s">
        <v>40</v>
      </c>
      <c r="C45" s="30">
        <v>15433</v>
      </c>
      <c r="D45" s="30">
        <v>12840</v>
      </c>
      <c r="E45" s="30">
        <v>12746</v>
      </c>
      <c r="F45" s="30">
        <v>94</v>
      </c>
      <c r="G45" s="30">
        <v>94</v>
      </c>
      <c r="H45" s="30">
        <v>76</v>
      </c>
      <c r="I45" s="30">
        <v>1</v>
      </c>
      <c r="J45" s="30">
        <v>17</v>
      </c>
      <c r="K45" s="30">
        <v>0</v>
      </c>
      <c r="L45" s="30">
        <v>113</v>
      </c>
      <c r="M45" s="30">
        <v>23</v>
      </c>
      <c r="N45" s="30">
        <v>73</v>
      </c>
      <c r="O45" s="30">
        <v>17</v>
      </c>
      <c r="P45" s="30">
        <v>0</v>
      </c>
      <c r="Q45" s="30">
        <v>0</v>
      </c>
    </row>
    <row r="46" spans="1:17" x14ac:dyDescent="0.35">
      <c r="A46" s="29" t="str">
        <f>"241606"</f>
        <v>241606</v>
      </c>
      <c r="B46" s="29" t="s">
        <v>41</v>
      </c>
      <c r="C46" s="30">
        <v>9076</v>
      </c>
      <c r="D46" s="30">
        <v>7642</v>
      </c>
      <c r="E46" s="30">
        <v>7556</v>
      </c>
      <c r="F46" s="30">
        <v>86</v>
      </c>
      <c r="G46" s="30">
        <v>86</v>
      </c>
      <c r="H46" s="30">
        <v>77</v>
      </c>
      <c r="I46" s="30">
        <v>1</v>
      </c>
      <c r="J46" s="30">
        <v>8</v>
      </c>
      <c r="K46" s="30">
        <v>0</v>
      </c>
      <c r="L46" s="30">
        <v>75</v>
      </c>
      <c r="M46" s="30">
        <v>16</v>
      </c>
      <c r="N46" s="30">
        <v>51</v>
      </c>
      <c r="O46" s="30">
        <v>8</v>
      </c>
      <c r="P46" s="30">
        <v>0</v>
      </c>
      <c r="Q46" s="30">
        <v>0</v>
      </c>
    </row>
    <row r="47" spans="1:17" x14ac:dyDescent="0.35">
      <c r="A47" s="29" t="str">
        <f>"241607"</f>
        <v>241607</v>
      </c>
      <c r="B47" s="29" t="s">
        <v>42</v>
      </c>
      <c r="C47" s="30">
        <v>8507</v>
      </c>
      <c r="D47" s="30">
        <v>7095</v>
      </c>
      <c r="E47" s="30">
        <v>7000</v>
      </c>
      <c r="F47" s="30">
        <v>95</v>
      </c>
      <c r="G47" s="30">
        <v>95</v>
      </c>
      <c r="H47" s="30">
        <v>88</v>
      </c>
      <c r="I47" s="30">
        <v>2</v>
      </c>
      <c r="J47" s="30">
        <v>5</v>
      </c>
      <c r="K47" s="30">
        <v>0</v>
      </c>
      <c r="L47" s="30">
        <v>48</v>
      </c>
      <c r="M47" s="30">
        <v>9</v>
      </c>
      <c r="N47" s="30">
        <v>34</v>
      </c>
      <c r="O47" s="30">
        <v>5</v>
      </c>
      <c r="P47" s="30">
        <v>0</v>
      </c>
      <c r="Q47" s="30">
        <v>0</v>
      </c>
    </row>
    <row r="48" spans="1:17" x14ac:dyDescent="0.35">
      <c r="A48" s="29" t="str">
        <f>"241608"</f>
        <v>241608</v>
      </c>
      <c r="B48" s="29" t="s">
        <v>43</v>
      </c>
      <c r="C48" s="30">
        <v>7637</v>
      </c>
      <c r="D48" s="30">
        <v>6460</v>
      </c>
      <c r="E48" s="30">
        <v>6399</v>
      </c>
      <c r="F48" s="30">
        <v>61</v>
      </c>
      <c r="G48" s="30">
        <v>61</v>
      </c>
      <c r="H48" s="30">
        <v>58</v>
      </c>
      <c r="I48" s="30">
        <v>0</v>
      </c>
      <c r="J48" s="30">
        <v>3</v>
      </c>
      <c r="K48" s="30">
        <v>0</v>
      </c>
      <c r="L48" s="30">
        <v>57</v>
      </c>
      <c r="M48" s="30">
        <v>9</v>
      </c>
      <c r="N48" s="30">
        <v>45</v>
      </c>
      <c r="O48" s="30">
        <v>3</v>
      </c>
      <c r="P48" s="30">
        <v>0</v>
      </c>
      <c r="Q48" s="30">
        <v>0</v>
      </c>
    </row>
    <row r="49" spans="1:17" x14ac:dyDescent="0.35">
      <c r="A49" s="29" t="str">
        <f>"241609"</f>
        <v>241609</v>
      </c>
      <c r="B49" s="29" t="s">
        <v>44</v>
      </c>
      <c r="C49" s="30">
        <v>5231</v>
      </c>
      <c r="D49" s="30">
        <v>4313</v>
      </c>
      <c r="E49" s="30">
        <v>4289</v>
      </c>
      <c r="F49" s="30">
        <v>24</v>
      </c>
      <c r="G49" s="30">
        <v>24</v>
      </c>
      <c r="H49" s="30">
        <v>23</v>
      </c>
      <c r="I49" s="30">
        <v>1</v>
      </c>
      <c r="J49" s="30">
        <v>0</v>
      </c>
      <c r="K49" s="30">
        <v>0</v>
      </c>
      <c r="L49" s="30">
        <v>33</v>
      </c>
      <c r="M49" s="30">
        <v>5</v>
      </c>
      <c r="N49" s="30">
        <v>28</v>
      </c>
      <c r="O49" s="30">
        <v>0</v>
      </c>
      <c r="P49" s="30">
        <v>0</v>
      </c>
      <c r="Q49" s="30">
        <v>0</v>
      </c>
    </row>
    <row r="50" spans="1:17" ht="15" thickBot="1" x14ac:dyDescent="0.4">
      <c r="A50" s="31" t="str">
        <f>"241610"</f>
        <v>241610</v>
      </c>
      <c r="B50" s="31" t="s">
        <v>45</v>
      </c>
      <c r="C50" s="32">
        <v>4659</v>
      </c>
      <c r="D50" s="32">
        <v>3757</v>
      </c>
      <c r="E50" s="32">
        <v>3707</v>
      </c>
      <c r="F50" s="32">
        <v>50</v>
      </c>
      <c r="G50" s="32">
        <v>50</v>
      </c>
      <c r="H50" s="32">
        <v>48</v>
      </c>
      <c r="I50" s="32">
        <v>2</v>
      </c>
      <c r="J50" s="32">
        <v>0</v>
      </c>
      <c r="K50" s="32">
        <v>0</v>
      </c>
      <c r="L50" s="32">
        <v>25</v>
      </c>
      <c r="M50" s="32">
        <v>8</v>
      </c>
      <c r="N50" s="32">
        <v>17</v>
      </c>
      <c r="O50" s="32">
        <v>0</v>
      </c>
      <c r="P50" s="32">
        <v>0</v>
      </c>
      <c r="Q50" s="32">
        <v>0</v>
      </c>
    </row>
    <row r="51" spans="1:17" ht="15" thickBot="1" x14ac:dyDescent="0.4">
      <c r="A51" s="43" t="s">
        <v>46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</row>
    <row r="52" spans="1:17" x14ac:dyDescent="0.35">
      <c r="A52" s="37" t="str">
        <f>"246201"</f>
        <v>246201</v>
      </c>
      <c r="B52" s="37" t="s">
        <v>47</v>
      </c>
      <c r="C52" s="38">
        <v>143251</v>
      </c>
      <c r="D52" s="38">
        <v>119176</v>
      </c>
      <c r="E52" s="38">
        <v>118722</v>
      </c>
      <c r="F52" s="38">
        <v>454</v>
      </c>
      <c r="G52" s="38">
        <v>450</v>
      </c>
      <c r="H52" s="38">
        <v>214</v>
      </c>
      <c r="I52" s="38">
        <v>42</v>
      </c>
      <c r="J52" s="38">
        <v>194</v>
      </c>
      <c r="K52" s="38">
        <v>4</v>
      </c>
      <c r="L52" s="38">
        <v>1419</v>
      </c>
      <c r="M52" s="38">
        <v>301</v>
      </c>
      <c r="N52" s="38">
        <v>924</v>
      </c>
      <c r="O52" s="38">
        <v>194</v>
      </c>
      <c r="P52" s="38">
        <v>0</v>
      </c>
      <c r="Q52" s="38">
        <v>0</v>
      </c>
    </row>
    <row r="53" spans="1:17" x14ac:dyDescent="0.35">
      <c r="A53" s="29" t="str">
        <f>"246301"</f>
        <v>246301</v>
      </c>
      <c r="B53" s="29" t="s">
        <v>48</v>
      </c>
      <c r="C53" s="30">
        <v>96902</v>
      </c>
      <c r="D53" s="30">
        <v>80039</v>
      </c>
      <c r="E53" s="30">
        <v>79330</v>
      </c>
      <c r="F53" s="30">
        <v>709</v>
      </c>
      <c r="G53" s="30">
        <v>707</v>
      </c>
      <c r="H53" s="30">
        <v>475</v>
      </c>
      <c r="I53" s="30">
        <v>0</v>
      </c>
      <c r="J53" s="30">
        <v>232</v>
      </c>
      <c r="K53" s="30">
        <v>2</v>
      </c>
      <c r="L53" s="30">
        <v>1090</v>
      </c>
      <c r="M53" s="30">
        <v>303</v>
      </c>
      <c r="N53" s="30">
        <v>555</v>
      </c>
      <c r="O53" s="30">
        <v>232</v>
      </c>
      <c r="P53" s="30">
        <v>0</v>
      </c>
      <c r="Q53" s="30">
        <v>0</v>
      </c>
    </row>
    <row r="54" spans="1:17" x14ac:dyDescent="0.35">
      <c r="A54" s="29" t="str">
        <f>"246501"</f>
        <v>246501</v>
      </c>
      <c r="B54" s="29" t="s">
        <v>49</v>
      </c>
      <c r="C54" s="30">
        <v>113070</v>
      </c>
      <c r="D54" s="30">
        <v>94825</v>
      </c>
      <c r="E54" s="30">
        <v>94398</v>
      </c>
      <c r="F54" s="30">
        <v>427</v>
      </c>
      <c r="G54" s="30">
        <v>425</v>
      </c>
      <c r="H54" s="30">
        <v>262</v>
      </c>
      <c r="I54" s="30">
        <v>39</v>
      </c>
      <c r="J54" s="30">
        <v>124</v>
      </c>
      <c r="K54" s="30">
        <v>2</v>
      </c>
      <c r="L54" s="30">
        <v>1185</v>
      </c>
      <c r="M54" s="30">
        <v>191</v>
      </c>
      <c r="N54" s="30">
        <v>870</v>
      </c>
      <c r="O54" s="30">
        <v>124</v>
      </c>
      <c r="P54" s="30">
        <v>0</v>
      </c>
      <c r="Q54" s="30">
        <v>0</v>
      </c>
    </row>
    <row r="55" spans="1:17" x14ac:dyDescent="0.35">
      <c r="A55" s="29" t="str">
        <f>"246601"</f>
        <v>246601</v>
      </c>
      <c r="B55" s="29" t="s">
        <v>50</v>
      </c>
      <c r="C55" s="30">
        <v>165456</v>
      </c>
      <c r="D55" s="30">
        <v>137388</v>
      </c>
      <c r="E55" s="30">
        <v>136197</v>
      </c>
      <c r="F55" s="30">
        <v>1191</v>
      </c>
      <c r="G55" s="30">
        <v>1184</v>
      </c>
      <c r="H55" s="30">
        <v>689</v>
      </c>
      <c r="I55" s="30">
        <v>80</v>
      </c>
      <c r="J55" s="30">
        <v>415</v>
      </c>
      <c r="K55" s="30">
        <v>7</v>
      </c>
      <c r="L55" s="30">
        <v>2068</v>
      </c>
      <c r="M55" s="30">
        <v>299</v>
      </c>
      <c r="N55" s="30">
        <v>1354</v>
      </c>
      <c r="O55" s="30">
        <v>415</v>
      </c>
      <c r="P55" s="30">
        <v>0</v>
      </c>
      <c r="Q55" s="30">
        <v>0</v>
      </c>
    </row>
    <row r="56" spans="1:17" x14ac:dyDescent="0.35">
      <c r="A56" s="29" t="str">
        <f>"246801"</f>
        <v>246801</v>
      </c>
      <c r="B56" s="29" t="s">
        <v>51</v>
      </c>
      <c r="C56" s="30">
        <v>86369</v>
      </c>
      <c r="D56" s="30">
        <v>71734</v>
      </c>
      <c r="E56" s="30">
        <v>71413</v>
      </c>
      <c r="F56" s="30">
        <v>321</v>
      </c>
      <c r="G56" s="30">
        <v>319</v>
      </c>
      <c r="H56" s="30">
        <v>201</v>
      </c>
      <c r="I56" s="30">
        <v>4</v>
      </c>
      <c r="J56" s="30">
        <v>114</v>
      </c>
      <c r="K56" s="30">
        <v>2</v>
      </c>
      <c r="L56" s="30">
        <v>734</v>
      </c>
      <c r="M56" s="30">
        <v>175</v>
      </c>
      <c r="N56" s="30">
        <v>445</v>
      </c>
      <c r="O56" s="30">
        <v>114</v>
      </c>
      <c r="P56" s="30">
        <v>0</v>
      </c>
      <c r="Q56" s="30">
        <v>0</v>
      </c>
    </row>
    <row r="57" spans="1:17" x14ac:dyDescent="0.35">
      <c r="A57" s="29" t="str">
        <f>"246901"</f>
        <v>246901</v>
      </c>
      <c r="B57" s="29" t="s">
        <v>52</v>
      </c>
      <c r="C57" s="30">
        <v>266721</v>
      </c>
      <c r="D57" s="30">
        <v>224846</v>
      </c>
      <c r="E57" s="30">
        <v>223914</v>
      </c>
      <c r="F57" s="30">
        <v>932</v>
      </c>
      <c r="G57" s="30">
        <v>918</v>
      </c>
      <c r="H57" s="30">
        <v>726</v>
      </c>
      <c r="I57" s="30">
        <v>1</v>
      </c>
      <c r="J57" s="30">
        <v>191</v>
      </c>
      <c r="K57" s="30">
        <v>14</v>
      </c>
      <c r="L57" s="30">
        <v>3572</v>
      </c>
      <c r="M57" s="30">
        <v>495</v>
      </c>
      <c r="N57" s="30">
        <v>2886</v>
      </c>
      <c r="O57" s="30">
        <v>191</v>
      </c>
      <c r="P57" s="30">
        <v>0</v>
      </c>
      <c r="Q57" s="30">
        <v>0</v>
      </c>
    </row>
    <row r="58" spans="1:17" x14ac:dyDescent="0.35">
      <c r="A58" s="29" t="str">
        <f>"247001"</f>
        <v>247001</v>
      </c>
      <c r="B58" s="29" t="s">
        <v>53</v>
      </c>
      <c r="C58" s="30">
        <v>69032</v>
      </c>
      <c r="D58" s="30">
        <v>56192</v>
      </c>
      <c r="E58" s="30">
        <v>55826</v>
      </c>
      <c r="F58" s="30">
        <v>366</v>
      </c>
      <c r="G58" s="30">
        <v>365</v>
      </c>
      <c r="H58" s="30">
        <v>184</v>
      </c>
      <c r="I58" s="30">
        <v>39</v>
      </c>
      <c r="J58" s="30">
        <v>142</v>
      </c>
      <c r="K58" s="30">
        <v>1</v>
      </c>
      <c r="L58" s="30">
        <v>701</v>
      </c>
      <c r="M58" s="30">
        <v>135</v>
      </c>
      <c r="N58" s="30">
        <v>424</v>
      </c>
      <c r="O58" s="30">
        <v>142</v>
      </c>
      <c r="P58" s="30">
        <v>0</v>
      </c>
      <c r="Q58" s="30">
        <v>0</v>
      </c>
    </row>
    <row r="59" spans="1:17" x14ac:dyDescent="0.35">
      <c r="A59" s="29" t="str">
        <f>"247101"</f>
        <v>247101</v>
      </c>
      <c r="B59" s="29" t="s">
        <v>54</v>
      </c>
      <c r="C59" s="30">
        <v>51366</v>
      </c>
      <c r="D59" s="30">
        <v>42584</v>
      </c>
      <c r="E59" s="30">
        <v>42523</v>
      </c>
      <c r="F59" s="30">
        <v>61</v>
      </c>
      <c r="G59" s="30">
        <v>60</v>
      </c>
      <c r="H59" s="30">
        <v>38</v>
      </c>
      <c r="I59" s="30">
        <v>6</v>
      </c>
      <c r="J59" s="30">
        <v>16</v>
      </c>
      <c r="K59" s="30">
        <v>1</v>
      </c>
      <c r="L59" s="30">
        <v>375</v>
      </c>
      <c r="M59" s="30">
        <v>122</v>
      </c>
      <c r="N59" s="30">
        <v>237</v>
      </c>
      <c r="O59" s="30">
        <v>16</v>
      </c>
      <c r="P59" s="30">
        <v>0</v>
      </c>
      <c r="Q59" s="30">
        <v>0</v>
      </c>
    </row>
    <row r="60" spans="1:17" x14ac:dyDescent="0.35">
      <c r="A60" s="29" t="str">
        <f>"247201"</f>
        <v>247201</v>
      </c>
      <c r="B60" s="29" t="s">
        <v>55</v>
      </c>
      <c r="C60" s="30">
        <v>128699</v>
      </c>
      <c r="D60" s="30">
        <v>105426</v>
      </c>
      <c r="E60" s="30">
        <v>105219</v>
      </c>
      <c r="F60" s="30">
        <v>207</v>
      </c>
      <c r="G60" s="30">
        <v>204</v>
      </c>
      <c r="H60" s="30">
        <v>94</v>
      </c>
      <c r="I60" s="30">
        <v>25</v>
      </c>
      <c r="J60" s="30">
        <v>85</v>
      </c>
      <c r="K60" s="30">
        <v>3</v>
      </c>
      <c r="L60" s="30">
        <v>1052</v>
      </c>
      <c r="M60" s="30">
        <v>300</v>
      </c>
      <c r="N60" s="30">
        <v>667</v>
      </c>
      <c r="O60" s="30">
        <v>85</v>
      </c>
      <c r="P60" s="30">
        <v>0</v>
      </c>
      <c r="Q60" s="30">
        <v>0</v>
      </c>
    </row>
    <row r="61" spans="1:17" x14ac:dyDescent="0.35">
      <c r="A61" s="29" t="str">
        <f>"247401"</f>
        <v>247401</v>
      </c>
      <c r="B61" s="29" t="s">
        <v>56</v>
      </c>
      <c r="C61" s="30">
        <v>61422</v>
      </c>
      <c r="D61" s="30">
        <v>51562</v>
      </c>
      <c r="E61" s="30">
        <v>51352</v>
      </c>
      <c r="F61" s="30">
        <v>210</v>
      </c>
      <c r="G61" s="30">
        <v>210</v>
      </c>
      <c r="H61" s="30">
        <v>148</v>
      </c>
      <c r="I61" s="30">
        <v>10</v>
      </c>
      <c r="J61" s="30">
        <v>52</v>
      </c>
      <c r="K61" s="30">
        <v>0</v>
      </c>
      <c r="L61" s="30">
        <v>581</v>
      </c>
      <c r="M61" s="30">
        <v>178</v>
      </c>
      <c r="N61" s="30">
        <v>351</v>
      </c>
      <c r="O61" s="30">
        <v>52</v>
      </c>
      <c r="P61" s="30">
        <v>0</v>
      </c>
      <c r="Q61" s="30">
        <v>0</v>
      </c>
    </row>
    <row r="62" spans="1:17" x14ac:dyDescent="0.35">
      <c r="A62" s="29" t="str">
        <f>"247501"</f>
        <v>247501</v>
      </c>
      <c r="B62" s="29" t="s">
        <v>57</v>
      </c>
      <c r="C62" s="30">
        <v>186027</v>
      </c>
      <c r="D62" s="30">
        <v>158682</v>
      </c>
      <c r="E62" s="30">
        <v>157910</v>
      </c>
      <c r="F62" s="30">
        <v>772</v>
      </c>
      <c r="G62" s="30">
        <v>770</v>
      </c>
      <c r="H62" s="30">
        <v>401</v>
      </c>
      <c r="I62" s="30">
        <v>75</v>
      </c>
      <c r="J62" s="30">
        <v>294</v>
      </c>
      <c r="K62" s="30">
        <v>2</v>
      </c>
      <c r="L62" s="30">
        <v>2497</v>
      </c>
      <c r="M62" s="30">
        <v>344</v>
      </c>
      <c r="N62" s="30">
        <v>1859</v>
      </c>
      <c r="O62" s="30">
        <v>294</v>
      </c>
      <c r="P62" s="30">
        <v>0</v>
      </c>
      <c r="Q62" s="30">
        <v>0</v>
      </c>
    </row>
    <row r="63" spans="1:17" x14ac:dyDescent="0.35">
      <c r="A63" s="29" t="str">
        <f>"247601"</f>
        <v>247601</v>
      </c>
      <c r="B63" s="29" t="s">
        <v>58</v>
      </c>
      <c r="C63" s="30">
        <v>45180</v>
      </c>
      <c r="D63" s="30">
        <v>37354</v>
      </c>
      <c r="E63" s="30">
        <v>37231</v>
      </c>
      <c r="F63" s="30">
        <v>123</v>
      </c>
      <c r="G63" s="30">
        <v>122</v>
      </c>
      <c r="H63" s="30">
        <v>73</v>
      </c>
      <c r="I63" s="30">
        <v>10</v>
      </c>
      <c r="J63" s="30">
        <v>39</v>
      </c>
      <c r="K63" s="30">
        <v>1</v>
      </c>
      <c r="L63" s="30">
        <v>388</v>
      </c>
      <c r="M63" s="30">
        <v>133</v>
      </c>
      <c r="N63" s="30">
        <v>216</v>
      </c>
      <c r="O63" s="30">
        <v>39</v>
      </c>
      <c r="P63" s="30">
        <v>0</v>
      </c>
      <c r="Q63" s="30">
        <v>0</v>
      </c>
    </row>
    <row r="64" spans="1:17" x14ac:dyDescent="0.35">
      <c r="A64" s="29" t="str">
        <f>"247701"</f>
        <v>247701</v>
      </c>
      <c r="B64" s="29" t="s">
        <v>59</v>
      </c>
      <c r="C64" s="30">
        <v>119933</v>
      </c>
      <c r="D64" s="30">
        <v>97867</v>
      </c>
      <c r="E64" s="30">
        <v>97354</v>
      </c>
      <c r="F64" s="30">
        <v>513</v>
      </c>
      <c r="G64" s="30">
        <v>503</v>
      </c>
      <c r="H64" s="30">
        <v>286</v>
      </c>
      <c r="I64" s="30">
        <v>138</v>
      </c>
      <c r="J64" s="30">
        <v>79</v>
      </c>
      <c r="K64" s="30">
        <v>10</v>
      </c>
      <c r="L64" s="30">
        <v>1077</v>
      </c>
      <c r="M64" s="30">
        <v>199</v>
      </c>
      <c r="N64" s="30">
        <v>799</v>
      </c>
      <c r="O64" s="30">
        <v>79</v>
      </c>
      <c r="P64" s="30">
        <v>0</v>
      </c>
      <c r="Q64" s="30">
        <v>0</v>
      </c>
    </row>
    <row r="65" spans="1:17" x14ac:dyDescent="0.35">
      <c r="A65" s="29" t="str">
        <f>"247801"</f>
        <v>247801</v>
      </c>
      <c r="B65" s="29" t="s">
        <v>60</v>
      </c>
      <c r="C65" s="30">
        <v>153947</v>
      </c>
      <c r="D65" s="30">
        <v>127953</v>
      </c>
      <c r="E65" s="30">
        <v>127611</v>
      </c>
      <c r="F65" s="30">
        <v>342</v>
      </c>
      <c r="G65" s="30">
        <v>342</v>
      </c>
      <c r="H65" s="30">
        <v>175</v>
      </c>
      <c r="I65" s="30">
        <v>32</v>
      </c>
      <c r="J65" s="30">
        <v>135</v>
      </c>
      <c r="K65" s="30">
        <v>0</v>
      </c>
      <c r="L65" s="30">
        <v>1290</v>
      </c>
      <c r="M65" s="30">
        <v>311</v>
      </c>
      <c r="N65" s="30">
        <v>844</v>
      </c>
      <c r="O65" s="30">
        <v>135</v>
      </c>
      <c r="P65" s="30">
        <v>0</v>
      </c>
      <c r="Q65" s="30">
        <v>0</v>
      </c>
    </row>
    <row r="66" spans="1:17" x14ac:dyDescent="0.35">
      <c r="A66" s="46" t="s">
        <v>61</v>
      </c>
      <c r="B66" s="47"/>
      <c r="C66" s="42">
        <f>SUM(C52:C65)+C40+C34+C24++C15+C6</f>
        <v>2244171</v>
      </c>
      <c r="D66" s="42">
        <f t="shared" ref="D66:Q66" si="18">SUM(D52:D65)+D40+D34+D24++D15+D6</f>
        <v>1864334</v>
      </c>
      <c r="E66" s="42">
        <f t="shared" si="18"/>
        <v>1854234</v>
      </c>
      <c r="F66" s="42">
        <f t="shared" si="18"/>
        <v>10100</v>
      </c>
      <c r="G66" s="42">
        <f t="shared" si="18"/>
        <v>10037</v>
      </c>
      <c r="H66" s="42">
        <f t="shared" si="18"/>
        <v>6745</v>
      </c>
      <c r="I66" s="42">
        <f t="shared" si="18"/>
        <v>689</v>
      </c>
      <c r="J66" s="42">
        <f t="shared" si="18"/>
        <v>2603</v>
      </c>
      <c r="K66" s="42">
        <f t="shared" si="18"/>
        <v>63</v>
      </c>
      <c r="L66" s="42">
        <f t="shared" si="18"/>
        <v>22866</v>
      </c>
      <c r="M66" s="42">
        <f t="shared" si="18"/>
        <v>4796</v>
      </c>
      <c r="N66" s="42">
        <f t="shared" si="18"/>
        <v>15467</v>
      </c>
      <c r="O66" s="42">
        <f t="shared" si="18"/>
        <v>2603</v>
      </c>
      <c r="P66" s="42">
        <f t="shared" si="18"/>
        <v>0</v>
      </c>
      <c r="Q66" s="42">
        <f t="shared" si="18"/>
        <v>0</v>
      </c>
    </row>
    <row r="68" spans="1:17" x14ac:dyDescent="0.35">
      <c r="A68" s="50" t="s">
        <v>90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ht="42" customHeight="1" x14ac:dyDescent="0.35">
      <c r="A69" s="51" t="s">
        <v>91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1:17" x14ac:dyDescent="0.35">
      <c r="A70" s="52" t="s">
        <v>83</v>
      </c>
    </row>
    <row r="71" spans="1:17" x14ac:dyDescent="0.35">
      <c r="A71" s="52" t="s">
        <v>84</v>
      </c>
    </row>
    <row r="72" spans="1:17" x14ac:dyDescent="0.35">
      <c r="A72" t="s">
        <v>85</v>
      </c>
    </row>
    <row r="73" spans="1:17" x14ac:dyDescent="0.35">
      <c r="A73" s="53" t="s">
        <v>86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1:17" x14ac:dyDescent="0.35">
      <c r="A74" s="53" t="s">
        <v>87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1:17" x14ac:dyDescent="0.35">
      <c r="A75" s="54" t="s">
        <v>88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1:17" ht="31.5" customHeight="1" x14ac:dyDescent="0.35">
      <c r="A76" s="54" t="s">
        <v>89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</sheetData>
  <mergeCells count="25">
    <mergeCell ref="A74:Q74"/>
    <mergeCell ref="A75:Q75"/>
    <mergeCell ref="A76:Q76"/>
    <mergeCell ref="A40:B40"/>
    <mergeCell ref="A51:Q51"/>
    <mergeCell ref="A66:B66"/>
    <mergeCell ref="A68:Q68"/>
    <mergeCell ref="A69:Q69"/>
    <mergeCell ref="A73:Q73"/>
    <mergeCell ref="L4:P4"/>
    <mergeCell ref="Q4:Q5"/>
    <mergeCell ref="A6:B6"/>
    <mergeCell ref="A15:B15"/>
    <mergeCell ref="A24:B24"/>
    <mergeCell ref="A34:B34"/>
    <mergeCell ref="A3:A5"/>
    <mergeCell ref="B3:B5"/>
    <mergeCell ref="C3:C5"/>
    <mergeCell ref="D3:F3"/>
    <mergeCell ref="G3:Q3"/>
    <mergeCell ref="D4:D5"/>
    <mergeCell ref="E4:E5"/>
    <mergeCell ref="F4:F5"/>
    <mergeCell ref="G4:J4"/>
    <mergeCell ref="K4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rejestr_wyborcow_2019_kw_4_2020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Olejnik-Sobczyk</dc:creator>
  <cp:lastModifiedBy>Barbara Olejnik-Sobczyk</cp:lastModifiedBy>
  <dcterms:created xsi:type="dcterms:W3CDTF">2020-01-21T11:40:10Z</dcterms:created>
  <dcterms:modified xsi:type="dcterms:W3CDTF">2020-01-21T11:56:54Z</dcterms:modified>
</cp:coreProperties>
</file>